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E:\Users\planeacion\Documentos\Desk\00003 Adm 2024-2027\Año 2025\Información 1er Trimestre CONAC 2025\"/>
    </mc:Choice>
  </mc:AlternateContent>
  <xr:revisionPtr revIDLastSave="0" documentId="13_ncr:1_{A90E4F1E-5D7C-48BE-A8C6-798E55BD10AC}" xr6:coauthVersionLast="36" xr6:coauthVersionMax="36" xr10:uidLastSave="{00000000-0000-0000-0000-000000000000}"/>
  <bookViews>
    <workbookView xWindow="0" yWindow="0" windowWidth="20490" windowHeight="8940" xr2:uid="{00000000-000D-0000-FFFF-FFFF00000000}"/>
  </bookViews>
  <sheets>
    <sheet name="Hoja1" sheetId="1" r:id="rId1"/>
    <sheet name="Hoja3" sheetId="3" r:id="rId2"/>
    <sheet name="Hoja2" sheetId="2" state="hidden" r:id="rId3"/>
    <sheet name="Hoja3 (2)" sheetId="4" state="hidden" r:id="rId4"/>
  </sheets>
  <definedNames>
    <definedName name="_xlnm._FilterDatabase" localSheetId="0" hidden="1">Hoja1!$A$10:$AL$260</definedName>
    <definedName name="_xlnm._FilterDatabase" localSheetId="2" hidden="1">Hoja2!$A$5:$M$19</definedName>
    <definedName name="_xlnm._FilterDatabase" localSheetId="1" hidden="1">Hoja3!$A$5:$N$237</definedName>
    <definedName name="_xlnm._FilterDatabase" localSheetId="3" hidden="1">'Hoja3 (2)'!$A$5:$N$231</definedName>
    <definedName name="_xlnm.Print_Area" localSheetId="0">Hoja1!$A$3:$I$260</definedName>
    <definedName name="_xlnm.Print_Titles" localSheetId="0">Hoja1!$3:$10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8" i="1" l="1"/>
  <c r="H57" i="1"/>
  <c r="H56" i="1"/>
  <c r="H55" i="1"/>
  <c r="H54" i="1"/>
  <c r="H53" i="1"/>
  <c r="H52" i="1"/>
  <c r="H51" i="1"/>
  <c r="H49" i="1"/>
  <c r="H48" i="1"/>
  <c r="H47" i="1"/>
  <c r="H46" i="1"/>
  <c r="H45" i="1"/>
  <c r="H44" i="1"/>
  <c r="H43" i="1"/>
  <c r="H42" i="1"/>
  <c r="H41" i="1"/>
  <c r="H40" i="1"/>
  <c r="H39" i="1"/>
  <c r="H38" i="1"/>
  <c r="H36" i="1"/>
  <c r="H35" i="1"/>
  <c r="H34" i="1"/>
  <c r="H33" i="1"/>
  <c r="H32" i="1"/>
  <c r="H30" i="1"/>
  <c r="H29" i="1"/>
  <c r="H28" i="1"/>
  <c r="H27" i="1"/>
  <c r="H24" i="1"/>
  <c r="H21" i="1"/>
  <c r="H19" i="1"/>
  <c r="H18" i="1"/>
  <c r="H17" i="1"/>
  <c r="H16" i="1"/>
  <c r="H15" i="1"/>
  <c r="H14" i="1"/>
  <c r="K5" i="1" l="1"/>
  <c r="M2" i="1" l="1"/>
  <c r="K2" i="1" s="1"/>
  <c r="M8" i="1"/>
  <c r="K8" i="1" s="1"/>
  <c r="M7" i="1"/>
  <c r="K7" i="1" s="1"/>
  <c r="K6" i="1"/>
  <c r="M4" i="1"/>
  <c r="K4" i="1" s="1"/>
  <c r="M1" i="1"/>
  <c r="K1" i="1" s="1"/>
  <c r="K3" i="1"/>
  <c r="Q253" i="1" l="1"/>
  <c r="Q252" i="1"/>
  <c r="Q251" i="1"/>
  <c r="Q250" i="1"/>
  <c r="Q249" i="1"/>
  <c r="Q248" i="1"/>
  <c r="Q247" i="1"/>
  <c r="Q246" i="1"/>
  <c r="Q245"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E7" i="3" l="1"/>
  <c r="E6" i="3"/>
  <c r="S60" i="1" l="1"/>
  <c r="S61" i="1"/>
  <c r="S62" i="1"/>
  <c r="S63" i="1"/>
  <c r="S64" i="1"/>
  <c r="S65" i="1"/>
  <c r="S66" i="1"/>
  <c r="Q67" i="1"/>
  <c r="S67" i="1"/>
  <c r="S68" i="1"/>
  <c r="Q69" i="1"/>
  <c r="S69" i="1"/>
  <c r="S70" i="1"/>
  <c r="S244" i="1" l="1"/>
  <c r="S11" i="1"/>
  <c r="S260" i="1"/>
  <c r="S259" i="1"/>
  <c r="S258" i="1"/>
  <c r="S257" i="1"/>
  <c r="S256" i="1"/>
  <c r="S255" i="1"/>
  <c r="S254" i="1"/>
  <c r="S251" i="1"/>
  <c r="S250" i="1"/>
  <c r="S249" i="1"/>
  <c r="S248" i="1"/>
  <c r="S247" i="1"/>
  <c r="S246" i="1"/>
  <c r="S245"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203" i="1"/>
  <c r="S202" i="1"/>
  <c r="S201" i="1"/>
  <c r="S200" i="1"/>
  <c r="S199" i="1"/>
  <c r="S198" i="1"/>
  <c r="S197" i="1"/>
  <c r="S196" i="1"/>
  <c r="S195" i="1"/>
  <c r="S194" i="1"/>
  <c r="S193" i="1"/>
  <c r="S192" i="1"/>
  <c r="S191" i="1"/>
  <c r="S190" i="1"/>
  <c r="S189" i="1"/>
  <c r="S188" i="1"/>
  <c r="S187" i="1"/>
  <c r="S186" i="1"/>
  <c r="S185" i="1"/>
  <c r="S184" i="1"/>
  <c r="S183" i="1"/>
  <c r="S182" i="1"/>
  <c r="S181" i="1"/>
  <c r="S180" i="1"/>
  <c r="S179" i="1"/>
  <c r="S178" i="1"/>
  <c r="S177" i="1"/>
  <c r="S176" i="1"/>
  <c r="S175" i="1"/>
  <c r="S174" i="1"/>
  <c r="S173" i="1"/>
  <c r="S172" i="1"/>
  <c r="S171" i="1"/>
  <c r="S170" i="1"/>
  <c r="S169" i="1"/>
  <c r="S168" i="1"/>
  <c r="S167" i="1"/>
  <c r="S166" i="1"/>
  <c r="S165" i="1"/>
  <c r="S164" i="1"/>
  <c r="S163" i="1"/>
  <c r="S162" i="1"/>
  <c r="S161" i="1"/>
  <c r="S160" i="1"/>
  <c r="S159" i="1"/>
  <c r="S158" i="1"/>
  <c r="S157" i="1"/>
  <c r="S156" i="1"/>
  <c r="S155" i="1"/>
  <c r="S154" i="1"/>
  <c r="S153" i="1"/>
  <c r="S152" i="1"/>
  <c r="S151" i="1"/>
  <c r="S150" i="1"/>
  <c r="S149" i="1"/>
  <c r="S148" i="1"/>
  <c r="S147" i="1"/>
  <c r="S146" i="1"/>
  <c r="S145" i="1"/>
  <c r="S144" i="1"/>
  <c r="S143" i="1"/>
  <c r="S142" i="1"/>
  <c r="S141" i="1"/>
  <c r="S140" i="1"/>
  <c r="S139" i="1"/>
  <c r="S138" i="1"/>
  <c r="S137" i="1"/>
  <c r="S136" i="1"/>
  <c r="S135" i="1"/>
  <c r="S134" i="1"/>
  <c r="S133" i="1"/>
  <c r="S132"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T4" i="1" l="1"/>
  <c r="T3" i="1"/>
  <c r="T5" i="1" l="1"/>
  <c r="R3" i="1" l="1"/>
  <c r="R4" i="1"/>
  <c r="R6" i="1" l="1"/>
  <c r="K251" i="1"/>
  <c r="K250" i="1"/>
  <c r="K249" i="1"/>
  <c r="K248" i="1"/>
  <c r="K247" i="1"/>
  <c r="K246" i="1"/>
  <c r="K245" i="1"/>
  <c r="D240" i="1" l="1"/>
  <c r="C3" i="4" l="1"/>
  <c r="C2" i="4" s="1"/>
  <c r="C3" i="2"/>
  <c r="C3" i="3"/>
  <c r="G231" i="4"/>
  <c r="F231" i="4"/>
  <c r="G230" i="4"/>
  <c r="F230" i="4"/>
  <c r="G229" i="4"/>
  <c r="F229" i="4"/>
  <c r="G228" i="4"/>
  <c r="F228" i="4"/>
  <c r="G227" i="4"/>
  <c r="F227" i="4"/>
  <c r="G226" i="4"/>
  <c r="F226" i="4"/>
  <c r="G225" i="4"/>
  <c r="F225" i="4"/>
  <c r="G224" i="4"/>
  <c r="F224" i="4"/>
  <c r="G223" i="4"/>
  <c r="F223" i="4"/>
  <c r="G222" i="4"/>
  <c r="F222" i="4"/>
  <c r="G221" i="4"/>
  <c r="F221" i="4"/>
  <c r="G220" i="4"/>
  <c r="F220" i="4"/>
  <c r="G219" i="4"/>
  <c r="F219" i="4"/>
  <c r="G218" i="4"/>
  <c r="F218" i="4"/>
  <c r="G217" i="4"/>
  <c r="F217" i="4"/>
  <c r="G216" i="4"/>
  <c r="F216" i="4"/>
  <c r="G215" i="4"/>
  <c r="F215" i="4"/>
  <c r="G214" i="4"/>
  <c r="F214" i="4"/>
  <c r="G213" i="4"/>
  <c r="F213" i="4"/>
  <c r="G212" i="4"/>
  <c r="F212" i="4"/>
  <c r="G211" i="4"/>
  <c r="F211" i="4"/>
  <c r="G210" i="4"/>
  <c r="F210" i="4"/>
  <c r="G209" i="4"/>
  <c r="F209" i="4"/>
  <c r="G208" i="4"/>
  <c r="F208" i="4"/>
  <c r="G207" i="4"/>
  <c r="F207" i="4"/>
  <c r="G206" i="4"/>
  <c r="F206" i="4"/>
  <c r="G205" i="4"/>
  <c r="F205" i="4"/>
  <c r="G204" i="4"/>
  <c r="F204" i="4"/>
  <c r="G203" i="4"/>
  <c r="F203" i="4"/>
  <c r="G202" i="4"/>
  <c r="F202" i="4"/>
  <c r="G201" i="4"/>
  <c r="F201" i="4"/>
  <c r="G200" i="4"/>
  <c r="F200" i="4"/>
  <c r="G199" i="4"/>
  <c r="F199" i="4"/>
  <c r="G198" i="4"/>
  <c r="F198" i="4"/>
  <c r="G197" i="4"/>
  <c r="F197" i="4"/>
  <c r="G196" i="4"/>
  <c r="F196" i="4"/>
  <c r="G195" i="4"/>
  <c r="F195" i="4"/>
  <c r="G194" i="4"/>
  <c r="F194" i="4"/>
  <c r="G193" i="4"/>
  <c r="F193" i="4"/>
  <c r="G192" i="4"/>
  <c r="F192" i="4"/>
  <c r="G191" i="4"/>
  <c r="F191" i="4"/>
  <c r="G190" i="4"/>
  <c r="F190" i="4"/>
  <c r="G189" i="4"/>
  <c r="F189" i="4"/>
  <c r="G188" i="4"/>
  <c r="F188" i="4"/>
  <c r="G187" i="4"/>
  <c r="F187" i="4"/>
  <c r="G186" i="4"/>
  <c r="F186" i="4"/>
  <c r="G185" i="4"/>
  <c r="F185" i="4"/>
  <c r="G184" i="4"/>
  <c r="F184" i="4"/>
  <c r="G183" i="4"/>
  <c r="F183" i="4"/>
  <c r="G182" i="4"/>
  <c r="F182" i="4"/>
  <c r="G181" i="4"/>
  <c r="F181" i="4"/>
  <c r="G180" i="4"/>
  <c r="F180" i="4"/>
  <c r="G179" i="4"/>
  <c r="F179" i="4"/>
  <c r="G178" i="4"/>
  <c r="F178" i="4"/>
  <c r="G177" i="4"/>
  <c r="F177" i="4"/>
  <c r="G176" i="4"/>
  <c r="F176" i="4"/>
  <c r="G175" i="4"/>
  <c r="F175" i="4"/>
  <c r="G174" i="4"/>
  <c r="F174" i="4"/>
  <c r="G173" i="4"/>
  <c r="F173" i="4"/>
  <c r="G172" i="4"/>
  <c r="F172" i="4"/>
  <c r="G171" i="4"/>
  <c r="F171" i="4"/>
  <c r="G170" i="4"/>
  <c r="F170" i="4"/>
  <c r="G169" i="4"/>
  <c r="F169" i="4"/>
  <c r="G168" i="4"/>
  <c r="F168" i="4"/>
  <c r="G167" i="4"/>
  <c r="F167" i="4"/>
  <c r="G166" i="4"/>
  <c r="F166" i="4"/>
  <c r="G165" i="4"/>
  <c r="F165" i="4"/>
  <c r="G164" i="4"/>
  <c r="F164" i="4"/>
  <c r="G163" i="4"/>
  <c r="F163" i="4"/>
  <c r="G162" i="4"/>
  <c r="F162" i="4"/>
  <c r="G161" i="4"/>
  <c r="F161" i="4"/>
  <c r="G160" i="4"/>
  <c r="F160" i="4"/>
  <c r="G159" i="4"/>
  <c r="F159" i="4"/>
  <c r="G158" i="4"/>
  <c r="F158" i="4"/>
  <c r="G157" i="4"/>
  <c r="F157" i="4"/>
  <c r="G156" i="4"/>
  <c r="F156" i="4"/>
  <c r="G155" i="4"/>
  <c r="F155" i="4"/>
  <c r="G154" i="4"/>
  <c r="F154" i="4"/>
  <c r="G153" i="4"/>
  <c r="F153" i="4"/>
  <c r="G152" i="4"/>
  <c r="F152" i="4"/>
  <c r="G151" i="4"/>
  <c r="F151" i="4"/>
  <c r="G150" i="4"/>
  <c r="F150" i="4"/>
  <c r="G149" i="4"/>
  <c r="F149" i="4"/>
  <c r="G148" i="4"/>
  <c r="F148" i="4"/>
  <c r="G147" i="4"/>
  <c r="F147" i="4"/>
  <c r="G146" i="4"/>
  <c r="F146" i="4"/>
  <c r="G145" i="4"/>
  <c r="F145" i="4"/>
  <c r="G144" i="4"/>
  <c r="F144" i="4"/>
  <c r="G143" i="4"/>
  <c r="F143" i="4"/>
  <c r="G142" i="4"/>
  <c r="F142" i="4"/>
  <c r="G141" i="4"/>
  <c r="F141" i="4"/>
  <c r="G140" i="4"/>
  <c r="F140" i="4"/>
  <c r="G139" i="4"/>
  <c r="F139" i="4"/>
  <c r="G138" i="4"/>
  <c r="F138" i="4"/>
  <c r="G137" i="4"/>
  <c r="F137" i="4"/>
  <c r="G136" i="4"/>
  <c r="F136" i="4"/>
  <c r="G135" i="4"/>
  <c r="F135" i="4"/>
  <c r="G134" i="4"/>
  <c r="F134" i="4"/>
  <c r="G133" i="4"/>
  <c r="F133" i="4"/>
  <c r="G132" i="4"/>
  <c r="F132" i="4"/>
  <c r="G131" i="4"/>
  <c r="F131" i="4"/>
  <c r="G130" i="4"/>
  <c r="F130" i="4"/>
  <c r="G129" i="4"/>
  <c r="F129" i="4"/>
  <c r="G128" i="4"/>
  <c r="F128" i="4"/>
  <c r="G127" i="4"/>
  <c r="F127" i="4"/>
  <c r="G126" i="4"/>
  <c r="F126" i="4"/>
  <c r="G125" i="4"/>
  <c r="F125" i="4"/>
  <c r="G124" i="4"/>
  <c r="F124" i="4"/>
  <c r="G123" i="4"/>
  <c r="F123" i="4"/>
  <c r="G122" i="4"/>
  <c r="F122" i="4"/>
  <c r="G121" i="4"/>
  <c r="F121" i="4"/>
  <c r="G120" i="4"/>
  <c r="F120" i="4"/>
  <c r="G119" i="4"/>
  <c r="F119" i="4"/>
  <c r="G118" i="4"/>
  <c r="F118" i="4"/>
  <c r="G117" i="4"/>
  <c r="F117" i="4"/>
  <c r="G116" i="4"/>
  <c r="F116" i="4"/>
  <c r="G115" i="4"/>
  <c r="F115" i="4"/>
  <c r="G114" i="4"/>
  <c r="F114" i="4"/>
  <c r="G113" i="4"/>
  <c r="F113" i="4"/>
  <c r="G112" i="4"/>
  <c r="F112" i="4"/>
  <c r="G111" i="4"/>
  <c r="F111" i="4"/>
  <c r="G110" i="4"/>
  <c r="F110" i="4"/>
  <c r="G109" i="4"/>
  <c r="F109" i="4"/>
  <c r="G108" i="4"/>
  <c r="F108" i="4"/>
  <c r="G107" i="4"/>
  <c r="F107" i="4"/>
  <c r="G106" i="4"/>
  <c r="F106" i="4"/>
  <c r="G105" i="4"/>
  <c r="F105" i="4"/>
  <c r="G104" i="4"/>
  <c r="F104" i="4"/>
  <c r="G103" i="4"/>
  <c r="F103" i="4"/>
  <c r="G102" i="4"/>
  <c r="F102" i="4"/>
  <c r="G101" i="4"/>
  <c r="F101" i="4"/>
  <c r="G100" i="4"/>
  <c r="F100" i="4"/>
  <c r="G99" i="4"/>
  <c r="F99" i="4"/>
  <c r="G98" i="4"/>
  <c r="F98" i="4"/>
  <c r="G97" i="4"/>
  <c r="F97" i="4"/>
  <c r="G96" i="4"/>
  <c r="F96" i="4"/>
  <c r="G95" i="4"/>
  <c r="F95" i="4"/>
  <c r="G94" i="4"/>
  <c r="F94" i="4"/>
  <c r="G93" i="4"/>
  <c r="F93" i="4"/>
  <c r="G92" i="4"/>
  <c r="F92" i="4"/>
  <c r="G91" i="4"/>
  <c r="F91" i="4"/>
  <c r="G90" i="4"/>
  <c r="F90" i="4"/>
  <c r="G89" i="4"/>
  <c r="F89" i="4"/>
  <c r="G88" i="4"/>
  <c r="F88" i="4"/>
  <c r="G87" i="4"/>
  <c r="F87" i="4"/>
  <c r="G86" i="4"/>
  <c r="F86" i="4"/>
  <c r="G85" i="4"/>
  <c r="F85" i="4"/>
  <c r="G84" i="4"/>
  <c r="F84" i="4"/>
  <c r="G83" i="4"/>
  <c r="F83" i="4"/>
  <c r="G82" i="4"/>
  <c r="F82" i="4"/>
  <c r="G81" i="4"/>
  <c r="F81" i="4"/>
  <c r="G80" i="4"/>
  <c r="F80" i="4"/>
  <c r="G79" i="4"/>
  <c r="F79" i="4"/>
  <c r="G78" i="4"/>
  <c r="F78" i="4"/>
  <c r="G77" i="4"/>
  <c r="F77" i="4"/>
  <c r="G76" i="4"/>
  <c r="F76" i="4"/>
  <c r="G75" i="4"/>
  <c r="F75" i="4"/>
  <c r="G74" i="4"/>
  <c r="F74" i="4"/>
  <c r="G73" i="4"/>
  <c r="F73" i="4"/>
  <c r="G72" i="4"/>
  <c r="F72" i="4"/>
  <c r="G71" i="4"/>
  <c r="F71" i="4"/>
  <c r="G70" i="4"/>
  <c r="F70" i="4"/>
  <c r="G69" i="4"/>
  <c r="F69" i="4"/>
  <c r="G68" i="4"/>
  <c r="F68" i="4"/>
  <c r="G67" i="4"/>
  <c r="F67" i="4"/>
  <c r="G66" i="4"/>
  <c r="F66" i="4"/>
  <c r="G65" i="4"/>
  <c r="F65" i="4"/>
  <c r="G64" i="4"/>
  <c r="F64" i="4"/>
  <c r="G63" i="4"/>
  <c r="F63" i="4"/>
  <c r="G62" i="4"/>
  <c r="F62" i="4"/>
  <c r="G61" i="4"/>
  <c r="F61" i="4"/>
  <c r="G60" i="4"/>
  <c r="F60" i="4"/>
  <c r="G59" i="4"/>
  <c r="F59" i="4"/>
  <c r="G58" i="4"/>
  <c r="F58" i="4"/>
  <c r="G57" i="4"/>
  <c r="F57" i="4"/>
  <c r="G56" i="4"/>
  <c r="F56" i="4"/>
  <c r="G55" i="4"/>
  <c r="F55" i="4"/>
  <c r="G54" i="4"/>
  <c r="F54" i="4"/>
  <c r="G53" i="4"/>
  <c r="F53" i="4"/>
  <c r="G52" i="4"/>
  <c r="F52" i="4"/>
  <c r="G51" i="4"/>
  <c r="F51" i="4"/>
  <c r="G50" i="4"/>
  <c r="F50" i="4"/>
  <c r="G49" i="4"/>
  <c r="F49" i="4"/>
  <c r="G48" i="4"/>
  <c r="F48" i="4"/>
  <c r="G47" i="4"/>
  <c r="F47" i="4"/>
  <c r="G46" i="4"/>
  <c r="F46" i="4"/>
  <c r="G45" i="4"/>
  <c r="F45" i="4"/>
  <c r="G44" i="4"/>
  <c r="F44" i="4"/>
  <c r="G43" i="4"/>
  <c r="F43" i="4"/>
  <c r="G42" i="4"/>
  <c r="F42" i="4"/>
  <c r="G41" i="4"/>
  <c r="F41" i="4"/>
  <c r="G40" i="4"/>
  <c r="F40" i="4"/>
  <c r="G39" i="4"/>
  <c r="F39" i="4"/>
  <c r="G38" i="4"/>
  <c r="F38" i="4"/>
  <c r="G37" i="4"/>
  <c r="F37" i="4"/>
  <c r="G36" i="4"/>
  <c r="F36" i="4"/>
  <c r="G35" i="4"/>
  <c r="F35" i="4"/>
  <c r="G34" i="4"/>
  <c r="F34" i="4"/>
  <c r="G33" i="4"/>
  <c r="F33" i="4"/>
  <c r="G32" i="4"/>
  <c r="F32" i="4"/>
  <c r="G31" i="4"/>
  <c r="F31" i="4"/>
  <c r="G30" i="4"/>
  <c r="F30" i="4"/>
  <c r="G29" i="4"/>
  <c r="F29" i="4"/>
  <c r="G28" i="4"/>
  <c r="F28" i="4"/>
  <c r="G27" i="4"/>
  <c r="F27" i="4"/>
  <c r="G26" i="4"/>
  <c r="F26" i="4"/>
  <c r="G25" i="4"/>
  <c r="F25" i="4"/>
  <c r="G24" i="4"/>
  <c r="F24" i="4"/>
  <c r="G23" i="4"/>
  <c r="F23" i="4"/>
  <c r="G22" i="4"/>
  <c r="F22" i="4"/>
  <c r="G21" i="4"/>
  <c r="F21" i="4"/>
  <c r="G20" i="4"/>
  <c r="F20" i="4"/>
  <c r="G19" i="4"/>
  <c r="F19" i="4"/>
  <c r="G18" i="4"/>
  <c r="F18" i="4"/>
  <c r="G17" i="4"/>
  <c r="F17" i="4"/>
  <c r="G16" i="4"/>
  <c r="F16" i="4"/>
  <c r="G15" i="4"/>
  <c r="F15" i="4"/>
  <c r="G14" i="4"/>
  <c r="F14" i="4"/>
  <c r="G13" i="4"/>
  <c r="F13" i="4"/>
  <c r="G12" i="4"/>
  <c r="F12" i="4"/>
  <c r="G11" i="4"/>
  <c r="F11" i="4"/>
  <c r="G10" i="4"/>
  <c r="F10" i="4"/>
  <c r="G9" i="4"/>
  <c r="F9" i="4"/>
  <c r="G8" i="4"/>
  <c r="F8" i="4"/>
  <c r="G7" i="4"/>
  <c r="F7" i="4"/>
  <c r="F6" i="4"/>
  <c r="G6" i="4"/>
  <c r="C2" i="3" l="1"/>
  <c r="E60" i="4"/>
  <c r="E56" i="4"/>
  <c r="E231" i="4"/>
  <c r="E230" i="4"/>
  <c r="E229" i="4"/>
  <c r="E228" i="4"/>
  <c r="E227" i="4"/>
  <c r="E226" i="4"/>
  <c r="E225" i="4"/>
  <c r="E224" i="4"/>
  <c r="E223" i="4"/>
  <c r="E222" i="4"/>
  <c r="E221" i="4"/>
  <c r="E220" i="4"/>
  <c r="E219" i="4"/>
  <c r="E218" i="4"/>
  <c r="E217" i="4"/>
  <c r="E215" i="4"/>
  <c r="E214" i="4"/>
  <c r="E213" i="4"/>
  <c r="E212" i="4"/>
  <c r="E211" i="4"/>
  <c r="E210" i="4"/>
  <c r="E209" i="4"/>
  <c r="E208" i="4"/>
  <c r="E207" i="4"/>
  <c r="E205" i="4"/>
  <c r="E204" i="4"/>
  <c r="E202" i="4"/>
  <c r="E201" i="4"/>
  <c r="E200" i="4"/>
  <c r="E199" i="4"/>
  <c r="E198" i="4"/>
  <c r="E197" i="4"/>
  <c r="E196" i="4"/>
  <c r="E195" i="4"/>
  <c r="E194" i="4"/>
  <c r="E193" i="4"/>
  <c r="E192" i="4"/>
  <c r="E191" i="4"/>
  <c r="E190" i="4"/>
  <c r="E189" i="4"/>
  <c r="E188" i="4"/>
  <c r="E187" i="4"/>
  <c r="E186" i="4"/>
  <c r="E185" i="4"/>
  <c r="E184" i="4"/>
  <c r="E183" i="4"/>
  <c r="E182" i="4"/>
  <c r="E181" i="4"/>
  <c r="E180" i="4"/>
  <c r="E179" i="4"/>
  <c r="E177" i="4"/>
  <c r="E174"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59" i="4"/>
  <c r="E58" i="4"/>
  <c r="E57"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F19" i="2"/>
  <c r="F18" i="2"/>
  <c r="F17" i="2"/>
  <c r="F16" i="2"/>
  <c r="F15" i="2"/>
  <c r="F14" i="2"/>
  <c r="F13" i="2"/>
  <c r="F12" i="2"/>
  <c r="F11" i="2"/>
  <c r="F10" i="2"/>
  <c r="F9" i="2"/>
  <c r="F8" i="2"/>
  <c r="F7" i="2"/>
  <c r="F6" i="2"/>
  <c r="E19" i="2"/>
  <c r="E18" i="2"/>
  <c r="E17" i="2"/>
  <c r="E16" i="2"/>
  <c r="E15" i="2"/>
  <c r="E14" i="2"/>
  <c r="E13" i="2"/>
  <c r="E12" i="2"/>
  <c r="E11" i="2"/>
  <c r="E10" i="2"/>
  <c r="E9" i="2"/>
  <c r="E8" i="2"/>
  <c r="E7" i="2"/>
  <c r="E6" i="2"/>
  <c r="E3" i="4" l="1"/>
  <c r="E1" i="4"/>
  <c r="E8" i="3" l="1"/>
  <c r="E9"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7"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7" i="3"/>
  <c r="E218" i="3"/>
  <c r="E219" i="3"/>
  <c r="E220" i="3"/>
  <c r="E221" i="3"/>
  <c r="E222" i="3"/>
  <c r="E223" i="3"/>
  <c r="E224" i="3"/>
  <c r="E225" i="3"/>
  <c r="E226" i="3"/>
  <c r="E227" i="3"/>
  <c r="E228" i="3"/>
  <c r="E229" i="3"/>
  <c r="E230" i="3"/>
  <c r="E231" i="3"/>
  <c r="E232" i="3"/>
  <c r="E233" i="3"/>
  <c r="E234" i="3"/>
  <c r="E235" i="3"/>
  <c r="E236" i="3"/>
  <c r="E237" i="3"/>
  <c r="E1" i="3" l="1"/>
  <c r="E3" i="3"/>
  <c r="AD254" i="1" l="1"/>
  <c r="Y254" i="1"/>
  <c r="AE254" i="1" l="1"/>
  <c r="AH260" i="1" l="1"/>
  <c r="AH259" i="1"/>
  <c r="AH240" i="1"/>
  <c r="AH6" i="1"/>
  <c r="AH4" i="1"/>
  <c r="AG260" i="1"/>
  <c r="AG259" i="1"/>
  <c r="AG240" i="1"/>
  <c r="AG6" i="1"/>
  <c r="AG4" i="1"/>
  <c r="AH7" i="1" l="1"/>
  <c r="AH8" i="1" s="1"/>
  <c r="AG7" i="1"/>
  <c r="AG8" i="1" s="1"/>
  <c r="Z5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X239" i="1" l="1"/>
  <c r="X238" i="1"/>
  <c r="X237" i="1"/>
  <c r="X236" i="1"/>
  <c r="X235" i="1"/>
  <c r="X234" i="1"/>
  <c r="X233" i="1"/>
  <c r="X232" i="1"/>
  <c r="X231" i="1"/>
  <c r="X230" i="1"/>
  <c r="X229" i="1"/>
  <c r="X228" i="1"/>
  <c r="X227" i="1"/>
  <c r="X226" i="1"/>
  <c r="X225" i="1"/>
  <c r="X224" i="1"/>
  <c r="X223" i="1"/>
  <c r="X222" i="1"/>
  <c r="X221" i="1"/>
  <c r="X220" i="1"/>
  <c r="X219" i="1"/>
  <c r="X218" i="1"/>
  <c r="X217" i="1"/>
  <c r="Z3" i="1" l="1"/>
  <c r="N7" i="1" l="1"/>
  <c r="U7" i="1" s="1"/>
  <c r="F258" i="1" l="1"/>
  <c r="E258" i="1"/>
  <c r="F256" i="1"/>
  <c r="E256" i="1"/>
  <c r="F238" i="1" l="1"/>
  <c r="E238" i="1"/>
  <c r="F237" i="1"/>
  <c r="E237" i="1"/>
  <c r="F236" i="1"/>
  <c r="E236" i="1"/>
  <c r="F235" i="1"/>
  <c r="E235" i="1"/>
  <c r="F234" i="1"/>
  <c r="E234" i="1"/>
  <c r="F233" i="1"/>
  <c r="E233" i="1"/>
  <c r="F232" i="1"/>
  <c r="E232" i="1"/>
  <c r="F231" i="1"/>
  <c r="E231" i="1"/>
  <c r="F230" i="1"/>
  <c r="E230" i="1"/>
  <c r="F229" i="1"/>
  <c r="E229" i="1"/>
  <c r="F228" i="1"/>
  <c r="E228" i="1"/>
  <c r="F227" i="1"/>
  <c r="E227" i="1"/>
  <c r="F226" i="1"/>
  <c r="E226" i="1"/>
  <c r="F225" i="1"/>
  <c r="E225" i="1"/>
  <c r="F224" i="1"/>
  <c r="E224" i="1"/>
  <c r="F223" i="1"/>
  <c r="E223" i="1"/>
  <c r="F222" i="1"/>
  <c r="E222" i="1"/>
  <c r="F221" i="1"/>
  <c r="E221" i="1"/>
  <c r="F220" i="1"/>
  <c r="E220" i="1"/>
  <c r="F219" i="1"/>
  <c r="E219" i="1"/>
  <c r="F218" i="1"/>
  <c r="E218" i="1"/>
  <c r="F217" i="1"/>
  <c r="E217" i="1"/>
  <c r="F58" i="1"/>
  <c r="E58" i="1"/>
  <c r="F57" i="1"/>
  <c r="E57" i="1"/>
  <c r="F56" i="1"/>
  <c r="E56" i="1"/>
  <c r="F55" i="1"/>
  <c r="E55" i="1"/>
  <c r="F54" i="1"/>
  <c r="E54" i="1"/>
  <c r="F53" i="1"/>
  <c r="E53" i="1"/>
  <c r="F52" i="1"/>
  <c r="E52" i="1"/>
  <c r="F51" i="1"/>
  <c r="E51"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F35" i="1"/>
  <c r="E35" i="1"/>
  <c r="F34" i="1"/>
  <c r="E34" i="1"/>
  <c r="F33" i="1"/>
  <c r="E33" i="1"/>
  <c r="F32" i="1"/>
  <c r="E32" i="1"/>
  <c r="F31" i="1"/>
  <c r="E31" i="1"/>
  <c r="F30" i="1"/>
  <c r="E30" i="1"/>
  <c r="F29" i="1"/>
  <c r="E29" i="1"/>
  <c r="F28" i="1"/>
  <c r="E28" i="1"/>
  <c r="F27" i="1"/>
  <c r="E27" i="1"/>
  <c r="AF260" i="1"/>
  <c r="AF259" i="1"/>
  <c r="AF240" i="1"/>
  <c r="AE260" i="1"/>
  <c r="AE259" i="1"/>
  <c r="AE240" i="1"/>
  <c r="AE239" i="1"/>
  <c r="AD239" i="1"/>
  <c r="AD258" i="1"/>
  <c r="AE258" i="1" s="1"/>
  <c r="AD256" i="1"/>
  <c r="AE256" i="1" s="1"/>
  <c r="AD255" i="1"/>
  <c r="AE255" i="1" s="1"/>
  <c r="AD251" i="1"/>
  <c r="AE251" i="1" s="1"/>
  <c r="AD250" i="1"/>
  <c r="AE250" i="1" s="1"/>
  <c r="AD249" i="1"/>
  <c r="AD248" i="1"/>
  <c r="AD247" i="1"/>
  <c r="AD246" i="1"/>
  <c r="AD245" i="1"/>
  <c r="AD238" i="1"/>
  <c r="AD237" i="1"/>
  <c r="AD236" i="1"/>
  <c r="AD235" i="1"/>
  <c r="AD234" i="1"/>
  <c r="AD233" i="1"/>
  <c r="AD232" i="1"/>
  <c r="AD231" i="1"/>
  <c r="AD230" i="1"/>
  <c r="AD229" i="1"/>
  <c r="AD228" i="1"/>
  <c r="AD227" i="1"/>
  <c r="AD226" i="1"/>
  <c r="AD225" i="1"/>
  <c r="AD224" i="1"/>
  <c r="AD223" i="1"/>
  <c r="AD222" i="1"/>
  <c r="AD221" i="1"/>
  <c r="AD220" i="1"/>
  <c r="AD219" i="1"/>
  <c r="AD218" i="1"/>
  <c r="AD217"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F4" i="1" s="1"/>
  <c r="AD26" i="1"/>
  <c r="AD25" i="1"/>
  <c r="AD24" i="1"/>
  <c r="AD23" i="1"/>
  <c r="AD22" i="1"/>
  <c r="AD21" i="1"/>
  <c r="AD20" i="1"/>
  <c r="AD19" i="1"/>
  <c r="AD18" i="1"/>
  <c r="AD17" i="1"/>
  <c r="AD16" i="1"/>
  <c r="AD15" i="1"/>
  <c r="AD14" i="1"/>
  <c r="AD13" i="1"/>
  <c r="AD12" i="1"/>
  <c r="AC240" i="1"/>
  <c r="AC259" i="1"/>
  <c r="AB15" i="1"/>
  <c r="AE218" i="1" l="1"/>
  <c r="AE222" i="1"/>
  <c r="AE226" i="1"/>
  <c r="AE230" i="1"/>
  <c r="AE234" i="1"/>
  <c r="AE238" i="1"/>
  <c r="AE220" i="1"/>
  <c r="AE224" i="1"/>
  <c r="AE228" i="1"/>
  <c r="AE232" i="1"/>
  <c r="AE236" i="1"/>
  <c r="AE217" i="1"/>
  <c r="AE221" i="1"/>
  <c r="AE229" i="1"/>
  <c r="AE233" i="1"/>
  <c r="AE237" i="1"/>
  <c r="AE227" i="1"/>
  <c r="AE231" i="1"/>
  <c r="AE225" i="1"/>
  <c r="AE219" i="1"/>
  <c r="AE223" i="1"/>
  <c r="AE235" i="1"/>
  <c r="AF6" i="1"/>
  <c r="AF7" i="1" s="1"/>
  <c r="AF8" i="1" s="1"/>
  <c r="AC4" i="1"/>
  <c r="AC5" i="1"/>
  <c r="AC260" i="1"/>
  <c r="AB14" i="1"/>
  <c r="AE2" i="1" l="1"/>
  <c r="AE6" i="1"/>
  <c r="AE5" i="1"/>
  <c r="AE4" i="1"/>
  <c r="AE3" i="1"/>
  <c r="AC6" i="1"/>
  <c r="O5" i="1"/>
  <c r="O4" i="1"/>
  <c r="O3" i="1"/>
  <c r="O6" i="1"/>
  <c r="AD8" i="1" l="1"/>
  <c r="AE8" i="1"/>
  <c r="O7" i="1"/>
  <c r="O8" i="1" s="1"/>
  <c r="AC8" i="1" l="1"/>
  <c r="Y260" i="1"/>
  <c r="Y259" i="1"/>
  <c r="Y258" i="1"/>
  <c r="Y256" i="1"/>
  <c r="Y255" i="1"/>
  <c r="Y251" i="1"/>
  <c r="Y250" i="1"/>
  <c r="Y249" i="1"/>
  <c r="Y248" i="1"/>
  <c r="Y247" i="1"/>
  <c r="Y246" i="1"/>
  <c r="Y245" i="1"/>
  <c r="Y244" i="1"/>
  <c r="Y240" i="1"/>
  <c r="Y239" i="1"/>
  <c r="Y238" i="1"/>
  <c r="Y237" i="1"/>
  <c r="Y236" i="1"/>
  <c r="Y235" i="1"/>
  <c r="Y234" i="1"/>
  <c r="Y233" i="1"/>
  <c r="Y232" i="1"/>
  <c r="Y231" i="1"/>
  <c r="Y230" i="1"/>
  <c r="Y229" i="1"/>
  <c r="Y228" i="1"/>
  <c r="Y227" i="1"/>
  <c r="Y226" i="1"/>
  <c r="Y225" i="1"/>
  <c r="Y224" i="1"/>
  <c r="Y223" i="1"/>
  <c r="Y222" i="1"/>
  <c r="Y221" i="1"/>
  <c r="Y220" i="1"/>
  <c r="Y219" i="1"/>
  <c r="Y218" i="1"/>
  <c r="Y217"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1" i="1"/>
  <c r="Y12" i="1"/>
  <c r="I259" i="1"/>
  <c r="I240" i="1"/>
  <c r="Q240" i="1" s="1"/>
  <c r="D259" i="1"/>
  <c r="J7" i="1" l="1"/>
  <c r="AD259" i="1"/>
  <c r="AD240" i="1"/>
  <c r="J6" i="1"/>
  <c r="Y6" i="1"/>
  <c r="J8" i="1" l="1"/>
  <c r="J9" i="1" s="1"/>
  <c r="X6" i="1"/>
  <c r="Y7" i="1" s="1"/>
  <c r="W6" i="1" l="1"/>
  <c r="D260" i="1" l="1"/>
  <c r="AD260" i="1" s="1"/>
  <c r="I260" i="1"/>
</calcChain>
</file>

<file path=xl/sharedStrings.xml><?xml version="1.0" encoding="utf-8"?>
<sst xmlns="http://schemas.openxmlformats.org/spreadsheetml/2006/main" count="1368" uniqueCount="419">
  <si>
    <t>MUNICIPIO DE SAN FELIPE</t>
  </si>
  <si>
    <t>Montos que reciban, obras y acciones a realizar con el FAIS</t>
  </si>
  <si>
    <t>Obra o acción a realizar</t>
  </si>
  <si>
    <t>Costo</t>
  </si>
  <si>
    <t>Metas</t>
  </si>
  <si>
    <t>Beneficiarios</t>
  </si>
  <si>
    <t>Entidad</t>
  </si>
  <si>
    <t>Municipio</t>
  </si>
  <si>
    <t>Localidad</t>
  </si>
  <si>
    <t>Ubicación</t>
  </si>
  <si>
    <t>GUANAJUATO</t>
  </si>
  <si>
    <t>SAN FELIPE</t>
  </si>
  <si>
    <t>No.</t>
  </si>
  <si>
    <t>s</t>
  </si>
  <si>
    <t>CAP</t>
  </si>
  <si>
    <t>TOTALES</t>
  </si>
  <si>
    <t>SUMA</t>
  </si>
  <si>
    <t>TITULO</t>
  </si>
  <si>
    <t>Fecha de Captura</t>
  </si>
  <si>
    <t>Trimestre</t>
  </si>
  <si>
    <t>Título</t>
  </si>
  <si>
    <t>Sumatoria</t>
  </si>
  <si>
    <t>1er Trimestre 2022</t>
  </si>
  <si>
    <t>2do Trimestre 2022</t>
  </si>
  <si>
    <t>3er Trimestre 2022</t>
  </si>
  <si>
    <t>4to Trimestre 2022</t>
  </si>
  <si>
    <t>SUB TOTAL INDIRECTOS</t>
  </si>
  <si>
    <t>SUB TOTAL DE OBRAS</t>
  </si>
  <si>
    <t>Verificación</t>
  </si>
  <si>
    <t>Acreditación de Pobreza Extrema</t>
  </si>
  <si>
    <t>PROCEDE</t>
  </si>
  <si>
    <t>Por Firmar</t>
  </si>
  <si>
    <t>Firmado</t>
  </si>
  <si>
    <t>Sin Cambio</t>
  </si>
  <si>
    <t>Cambió</t>
  </si>
  <si>
    <t>No Aplica</t>
  </si>
  <si>
    <t>Asociar CUIS al Proyecto NO PROCEDE</t>
  </si>
  <si>
    <t>PROCEDE POR A. III</t>
  </si>
  <si>
    <t>TOTAL PROCEDE</t>
  </si>
  <si>
    <t>PROCEDE POR LOCALIDAD SIN CLASIFICACIÓN DE GRS</t>
  </si>
  <si>
    <t>SE REALIZA PROYECTO EJECUTIVO PARA EL ALCANTARILLADO SANITARIO Y PLANTA DE TRATAMIENTO EN LAS COMUNIDADES DE LA PALMA Y VERGEL Y ANEXAS, LO CUAL INCLUYE: LEVANTAMIENTOS TOPOGRÁFICOS, CÁLCULOS HIDRÁULICOS, CÁLCULOS ESTRUCTURALES DE LA PLANTA, ELABORACIÓN DE PRESUPUESTOS Y VALIDACIÓN ANTE DEPENDENCIA NORMATIVA.</t>
  </si>
  <si>
    <t>ES NECESARIO TENER PROYECTOS EJECUTIVOS VALIDADOS POR LAS DEPENDENCIAS NORMATIVAS PARA EJECUTAR OBRAS QUE COADYUVEN A ABATIR LA CARENCIA DE SERVICIOS BÁSICOS A LA VIVIENDA, EN ESTE CASO, ALCANTARILLADO SANITARIO.</t>
  </si>
  <si>
    <t>1.00
PROYECTO EJECUTIVO</t>
  </si>
  <si>
    <t>SE REALIZA PROYECTO EJECUTIVO PARA EL ALCANTARILLADO SANITARIO, CARCAMO DE  BOMBEO Y LINEA DE CONDUCCIÓN POR BOMBEO, PARA LAS COMUNIDADES DE SAN PEDRO DE LA PALMA, LO CUAL INCLUYE, LEVANTAMIENTOS TOPOGRÁFICOS, CÁLCULOS HIDRÁULICOS, CÁLCULOS ESTRUCTURALES DEL CARCAMO, CALCULOS ELECTRICOS PARA EL EQUIPO DE BOMBEO, ELABORACIÓN DE PRESUPUESTOS Y VALIDACIÓN ANTE DEPENDENCIA NORMATIVA.</t>
  </si>
  <si>
    <t>SE REALIZA PROYECTO EJECUTIVO PARA PLANTA DE TRATAMIENTO EN LAS COMUNIDADE FABRICA DE MELCHOR, LO CUAL INCLUYE, LEVANTAMIENTOS TOPOGRÁFICOS, CÁLCULOS HIDRÁULICOS, CÁLCULOS ESTRUCTURALES DE LA PLANTA, ELABORACIÓN DE PRESUPUESTOS Y VALIDACIÓN ANTE DEPENDENCIA NORMATIVA.</t>
  </si>
  <si>
    <t>SE RELIZA PROYECTO EJECUTIVO PARA LA PAVIMENTACION DEL CAMINO DE SAN BARTOLO DE BERRIOS A SAN JOSE DE RANCHO NUEVO, INCLUYE, LEVANTAMIENTO TOPOGRAFICO, CALCULO DE CURVA MASA, CALCULO DE VOLUMETRIA, MECANICA DE SUELOS DE LOS BANCOS NECESARIOS, ELEBORACION DE PRESUPUESTO Y PLANOS. VALIDACION ANTE DEPENDENCIAS NORMATIVAS.</t>
  </si>
  <si>
    <t>ES NECESARIO TENER PROYECTOS EJECUTIVOS VALIDADOS POR LAS DEPENDENCIAS NORMATIVAS PARA EJECUTAR OBRAS QUE COADYUVEN A ABATIR LA CARENCIA DE INFRAESTRUCTURA VIAL RURAL, EN ESTE CASO, CAMINO DE ACCESO.</t>
  </si>
  <si>
    <t>SE REALIZA PROYECTO EJECUTIVO PARA LINEA DE CONDUCCIÓN POR GRAVEDAD, TANQUE Y RED DE DISTRIBUCIÓN PARA LAS COMUNIDADES PALO COLORADO Y EL MADROÑO, LO CUAL INCLUYE, LEVANTAMIENTOS TOPOGRÁFICOS, CÁLCULOS HIDRÁULICOS, CÁLCULOS ESTRUCTURALES DEL TANQUE, ELABORACIÓN DE PRESUPUESTOS Y PLANOS. INTEGRACION DE EXPEDIENTE TECNICO Y VALIDACIÓN ANTE DEPENDENCIA NORMATIVA.</t>
  </si>
  <si>
    <t>ES NECESARIO TENER PROYECTOS EJECUTIVOS VALIDADOS POR LAS DEPENDENCIAS NORMATIVAS PARA EJECUTAR OBRAS QUE COADYUVEN A ABATIR LA CARENCIA DE SERVICIOS BÁSICOS A LA VIVIENDA, EN ESTE CASO, REDES Y TANQUE DE AGUA POTABLE.</t>
  </si>
  <si>
    <t>SE REALIZA PROYECTO EJECUTIVO PARA TANQUE DE ALMACENAMIENTO PARA LA LOCALIDAD DE RINCÓN DE ORTEGA, LO CUAL INCLUYE, LEVANTAMIENTOS TOPOGRÁFICOS, CÁLCULOS HIDRÁULICOS, CÁLCULOS ESTRUCTURALES DEL TANQUE, ELABORACIÓN DE PRESUPUESTOS Y PLANOS. INTEGRACION DE EXPEDIENTE TECNICO Y VALIDACIÓN ANTE DEPENDENCIA NORMATIVA.</t>
  </si>
  <si>
    <t>ES NECESARIO TENER PROYECTOS EJECUTIVOS VALIDADOS POR LAS DEPENDENCIAS NORMATIVAS PARA EJECUTAR OBRAS QUE COADYUVEN A ABATIR LA CARENCIA DE SERVICIOS BÁSICOS A LA VIVIENDA, EN ESTE CASO, TANQUE DE AGUA POTABLE.</t>
  </si>
  <si>
    <t>SE REALIZA PROYECTO EJECUTIVO PARA LINEA DE CONDUCCIÓN DE AGUA POTABLE DEL POZO DE SAN JUAN DE LLANOS A MANZANALES, LO CUAL INCLUYE, LEVANTAMIENTOS TOPOGRÁFICOS, CÁLCULOS HIDRÁULICOS, ELABORACIÓN DE PRESUPUESTOS Y PLANOS. INTEGRACION DE EXPEDIENTE TECNICO Y VALIDACIÓN ANTE DEPENDENCIA NORMATIVA.</t>
  </si>
  <si>
    <t>ES NECESARIO TENER PROYECTOS EJECUTIVOS VALIDADOS POR LAS DEPENDENCIAS NORMATIVAS PARA EJECUTAR OBRAS QUE COADYUVEN A ABATIR LA CARENCIA DE SERVICIOS BÁSICOS A LA VIVIENDA, EN ESTE CASO, LINEA DE CONDUCCIÓN DE AGUA POTABLE.</t>
  </si>
  <si>
    <t>Cap POA</t>
  </si>
  <si>
    <t xml:space="preserve"> - </t>
  </si>
  <si>
    <t xml:space="preserve">. </t>
  </si>
  <si>
    <t>Estatus Firma (Inicial)</t>
  </si>
  <si>
    <t>Imprimir</t>
  </si>
  <si>
    <t>Estatus Firma (Final)</t>
  </si>
  <si>
    <t>Estatus Revisión Actual</t>
  </si>
  <si>
    <t>Por Revisar</t>
  </si>
  <si>
    <t>Revisado</t>
  </si>
  <si>
    <t>Revisado Ind</t>
  </si>
  <si>
    <t>Proyecto ejecutivo de sistema de agua potable (equipamiento y electrificación de pozo profundo, línea de conducción tanque y red de distribución) para la comunidad La Labor, Mpio. San Felipe, Gto.</t>
  </si>
  <si>
    <t>Proyecto ejecutivo para la perforación (sustitución) de pozo profundo de agua potable para el abastecimiento en la localidad El Carretón, San Felipe, Gto.</t>
  </si>
  <si>
    <t>Proyecto ejecutivo construcción de planta de tratamiento de aguas residuales en el Municipio de San Felipe, Gto., en la localidad El Carretón</t>
  </si>
  <si>
    <t>Integración de cálculo estructural para techado en área de impartición de educación física en Prim. Miguel Campuzano, localidad San Felipe, Municipio de San Felipe, Gto</t>
  </si>
  <si>
    <t>Estudio hidrologico y anteproyecto de puente en el Rio La Vena y Estudio hidrologico y anteproyecto de puente en el Rio San Bartolo, para proyecto ejecutivo de pavimentacion de camino San Bartolo de Berrios-San José de Rancho Nuevo. (Los Arrieros), Mpio. San Felipe, Gto.</t>
  </si>
  <si>
    <t>Proyecto Ejecutivo de Red de Drenaje Sanitario en la localidad Cantera Sur, Mpio. de San Felipe, Gto.</t>
  </si>
  <si>
    <t>Proyecto ejecutivo para la rehabilitación y/o ampliación del sistema de agua potable en la localidad Lequeitio, Mpio. San Felipe, Gto.</t>
  </si>
  <si>
    <t>Proyecto ejecutivo para la rehabilitación y/o ampliación del sistema de agua potable en la localidad Santa Catarina, Mpio. San Felipe, Gto.</t>
  </si>
  <si>
    <t>Proyecto ejecutivo para la intervención y restauración de la escuela primaria  "Vicente Guerrero" en la comunidad de la Quemada, Municipio de San Felipe, Gto.</t>
  </si>
  <si>
    <t>Proyecto ejecutivo para la intervención y restauración de la escuela primaria  "Narciso Mendoza" en la localidad de Jaral de Berrios, Municipio de San Felipe, Gto.</t>
  </si>
  <si>
    <t>Proyecto ejecutivo para la intervención y restauración de la escuela primaria "Miguel Campuzano (matutino) y Rafael Ramírez"  turno (vespertino) en la localidad de San Felipe, Municipio de San Felipe, Gto.</t>
  </si>
  <si>
    <t>Proyecto ejecutivo para pavimentación de camino de acceso a la localidad Sauceda de la Luz, Mpio. de San Felipe, Gto.</t>
  </si>
  <si>
    <t>Proyecto ejecutivo para la rehabilitación y/o ampliación del sistema de agua potable en las localidades Tepozán de Santa Rita, El Fresno y El Lindero, Mpio. San Felipe, Gto.</t>
  </si>
  <si>
    <t>Reserva presupuestal para construcción, rehabilitación y desazolve de bordo para abrevadero en localidades por definir en el municipio de San Felipe, Gto. en 2023</t>
  </si>
  <si>
    <t>AMPLIACIÓN DE ABREVADERO AGRÍCOLA (AMPLIACIÓN DE BORDO) EN LA LOCALIDAD 110300748 - LAGUNA CERCADA EN EL MUNICIPIO DE SAN FELIPE, GTO.</t>
  </si>
  <si>
    <t>REHABILITACIÓN CON DESAZOLVE DE ABREVADERO AGRÍCOLA (REHABILITACIÓN CON DESAZOLVE DE BORDO) EN LA LOCALIDAD 110300157 - PALO COLORADO EN EL MUNICIPIO DE SAN FELIPE, GTO.</t>
  </si>
  <si>
    <t>REHABILITACIÓN CON DESAZOLVE DE ABREVADERO AGRÍCOLA (REHABILITACIÓN CON DESAZOLVE DE BORDO) EN LA LOCALIDAD 110300503 - FÁTIMA EN EL MUNICIPIO DE SAN FELIPE, GTO.</t>
  </si>
  <si>
    <t>AMPLIACIÓN DE ABREVADERO AGRÍCOLA (AMPLIACIÓN DE BORDO) EN LA LOCALIDAD 110300503 - FÁTIMA EN EL MUNICIPIO DE SAN FELIPE, GTO.</t>
  </si>
  <si>
    <t>AMPLIACIÓN DE ABREVADERO AGRÍCOLA (AMPLIACIÓN DE BORDO) EN LA LOCALIDAD 110300157 - PALO COLORADO EN EL MUNICIPIO DE SAN FELIPE, GTO.</t>
  </si>
  <si>
    <t>CONSTRUCCIÓN DE ABREVADERO AGRÍCOLA (CONSTRUCCIÓN DE BORDO) EN LA LOCALIDAD 110300251 - SANTA ROSA EN EL MUNICIPIO DE SAN FELIPE, GTO.</t>
  </si>
  <si>
    <t>REHABILITACIÓN CON DESAZOLVE DE ABREVADERO AGRÍCOLA (REHABILITACIÓN CON DESAZOLVE DE BORDO) EN LA LOCALIDAD 110300083 - ESTANCIA DE SAN FRANCISCO EN EL MUNICIPIO DE SAN FELIPE, GTO.</t>
  </si>
  <si>
    <t>CONSTRUCCIÓN DE ABREVADERO AGRÍCOLA (CONSTRUCCIÓN DE BORDO) EN LA LOCALIDAD 110300031 - LAS CALERAS EN EL MUNICIPIO DE SAN FELIPE, GTO.</t>
  </si>
  <si>
    <t>CONSTRUCCIÓN DE ABREVADERO AGRÍCOLA (CONSTRUCCIÓN DE BORDO) EN LA LOCALIDAD 110300256 - EL SAUCILLO EN EL MUNICIPIO DE SAN FELIPE, GTO.</t>
  </si>
  <si>
    <t>AMPLIACIÓN DE ABREVADERO AGRÍCOLA (AMPLIACIÓN DE BORDO) EN LA LOCALIDAD 110300254 - SAN VICENTE EN EL MUNICIPIO DE SAN FELIPE, GTO.</t>
  </si>
  <si>
    <t>AMPLIACIÓN DE ABREVADERO AGRÍCOLA (AMPLIACIÓN DE BORDO) EN LA LOCALIDAD 110300137 - LOS MARTÍNEZ EN EL MUNICIPIO DE SAN FELIPE, GTO.</t>
  </si>
  <si>
    <t>CONSTRUCCIÓN DE ABREVADERO AGRÍCOLA (CONSTRUCCIÓN DE BORDO) EN LA LOCALIDAD 110300025 - RANCHO BARRANCA DE LOMA ALTA EN EL MUNICIPIO DE SAN FELIPE, GTO.</t>
  </si>
  <si>
    <t>CONSTRUCCIÓN DE ABREVADERO AGRÍCOLA (CONSTRUCCIÓN DE BORDO) EN LA LOCALIDAD 110300037 - CAÑADA DE CHÁVEZ EN EL MUNICIPIO DE SAN FELIPE, GTO.</t>
  </si>
  <si>
    <t>REHABILITACIÓN CON DESAZOLVE DE ABREVADERO AGRÍCOLA (REHABILITACIÓN CON DESAZOLVE DE BORDO) EN LA LOCALIDAD 110300072 - CHIRIMOYA VIEJA EN EL MUNICIPIO DE SAN FELIPE, GTO.</t>
  </si>
  <si>
    <t>REHABILITACIÓN CON DESAZOLVE DE ABREVADERO AGRÍCOLA (REHABILITACIÓN CON DESAZOLVE DE BORDO) EN LA LOCALIDAD 110300129 - LA LOBERA EN EL MUNICIPIO DE SAN FELIPE, GTO.</t>
  </si>
  <si>
    <t>CONSTRUCCIÓN DE ABREVADERO AGRÍCOLA (CONSTRUCCIÓN DE BORDO) EN LA LOCALIDAD 110300285 - EL VIGIL EN EL MUNICIPIO DE SAN FELIPE, GTO.</t>
  </si>
  <si>
    <t>AMPLIACIÓN DE ABREVADERO AGRÍCOLA (AMPLIACIÓN DE BORDO) EN LA LOCALIDAD 110300269 - EL TEPOZÁN DE SANTA RITA EN EL MUNICIPIO DE SAN FELIPE, GTO.</t>
  </si>
  <si>
    <t>REHABILITACIÓN CON DESAZOLVE DE ABREVADERO AGRÍCOLA (REHABILITACIÓN CON DESAZOLVE DE BORDO) EN LA LOCALIDAD 110300584 - EL FRESNO EN EL MUNICIPIO DE SAN FELIPE, GTO.</t>
  </si>
  <si>
    <t>REHABILITACIÓN CON DESAZOLVE DE ABREVADERO AGRÍCOLA (REHABILITACIÓN CON DESAZOLVE DE BORDO) EN LA LOCALIDAD 110300229 - SAN JOSÉ DEL RAYO EN EL MUNICIPIO DE SAN FELIPE, GTO.</t>
  </si>
  <si>
    <t>AMPLIACIÓN DE ABREVADERO AGRÍCOLA (AMPLIACIÓN DE BORDO) EN LA LOCALIDAD 110300058 - LA CIENEGUITA EN EL MUNICIPIO DE SAN FELIPE, GTO.</t>
  </si>
  <si>
    <t>AMPLIACIÓN DE ABREVADERO AGRÍCOLA (AMPLIACIÓN DE BORDO) EN LA LOCALIDAD 110300553 - LAS AVISPAS EN EL MUNICIPIO DE SAN FELIPE, GTO.</t>
  </si>
  <si>
    <t>REHABILITACIÓN CON DESAZOLVE DE ABREVADERO AGRÍCOLA (REHABILITACIÓN CON DESAZOLVE DE BORDO) EN LA LOCALIDAD 110300058 - LA CIENEGUITA EN EL MUNICIPIO DE SAN FELIPE, GTO.</t>
  </si>
  <si>
    <t>CONSTRUCCIÓN DE ABREVADERO AGRÍCOLA (CONSTRUCCIÓN DE BORDO) EN LA LOCALIDAD 110300284 - LAS VIGAS EN EL MUNICIPIO DE SAN FELIPE, GTO.</t>
  </si>
  <si>
    <t>CONSTRUCCIÓN DE ABREVADERO AGRÍCOLA (CONSTRUCCIÓN DE BORDO) EN LA LOCALIDAD 110300137 - LOS MARTÍNEZ EN EL MUNICIPIO DE SAN FELIPE, GTO.</t>
  </si>
  <si>
    <t>AMPLIACIÓN DE ABREVADERO AGRÍCOLA (AMPLIACIÓN DE BORDO) EN LA LOCALIDAD 110300008 - EL ANCÓN EN EL MUNICIPIO DE SAN FELIPE, GTO.</t>
  </si>
  <si>
    <t>REHABILITACIÓN DE ABREVADERO AGRÍCOLA (REHABILITACIÓN DE BORDO) EN LA LOCALIDAD 110300233 - SAN JUAN DE LLANOS EN EL MUNICIPIO DE SAN FELIPE, GTO.</t>
  </si>
  <si>
    <t>CONSTRUCCIÓN DE ABREVADERO AGRÍCOLA (CONSTRUCCIÓN DE BORDO) EN LA LOCALIDAD 110300233 - SAN JUAN DE LLANOS EN EL MUNICIPIO DE SAN FELIPE, GTO.</t>
  </si>
  <si>
    <t>AMPLIACIÓN DE ABREVADERO AGRÍCOLA (AMPLIACIÓN DE BORDO) EN LA LOCALIDAD 110300238 - SAN PEDRO DE ALMOLOYÁN EN EL MUNICIPIO DE SAN FELIPE, GTO.</t>
  </si>
  <si>
    <t>CONSTRUCCIÓN DE ABREVADERO AGRÍCOLA (CONSTRUCCIÓN DE BORDO) EN LA LOCALIDAD 110300211 - SAN BARTOLO DE BERRIOS EN EL MUNICIPIO DE SAN FELIPE, GTO.</t>
  </si>
  <si>
    <t>REHABILITACIÓN CON DESAZOLVE DE ABREVADERO AGRÍCOLA (REHABILITACIÓN CON DESAZOLVE DE BORDO) EN LA LOCALIDAD 110300272 - TIERRAS PRIETAS EN EL MUNICIPIO DE SAN FELIPE, GTO.</t>
  </si>
  <si>
    <t>CONSTRUCCIÓN DE ABREVADERO AGRÍCOLA (CONSTRUCCIÓN DE BORDO) EN LA LOCALIDAD 110300238 - SAN PEDRO DE ALMOLOYÁN EN EL MUNICIPIO DE SAN FELIPE, GTO.</t>
  </si>
  <si>
    <t>CONSTRUCCIÓN DE ABREVADERO AGRÍCOLA (CONSTRUCCIÓN DE BORDO) EN LA LOCALIDAD 110300255 - LA SAUCEDA DE LA LUZ EN EL MUNICIPIO DE SAN FELIPE, GTO.</t>
  </si>
  <si>
    <t>REHABILITACIÓN  DE ABREVADERO AGRÍCOLA (REHABILITACIÓN  DE BORDO) EN LA LOCALIDAD 110300274 - SANTA MARÍA DE GUADALUPE (LAS TORTUGAS) EN EL MUNICIPIO DE SAN FELIPE, GTO.</t>
  </si>
  <si>
    <t>REHABILITACIÓN CON DESAZOLVE DE ABREVADERO AGRÍCOLA (REHABILITACIÓN CON DESAZOLVE DE BORDO) EN LA LOCALIDAD 110300150 - OJO DE AGUA DE SAN MIGUEL (EL COYOTE) EN EL MUNICIPIO DE SAN FELIPE, GTO.</t>
  </si>
  <si>
    <t>AMPLIACIÓN DE ABREVADERO AGRÍCOLA (AMPLIACIÓN DE BORDO) EN LA LOCALIDAD 110300138 - MASTRANTO DEL REFUGIO EN EL MUNICIPIO DE SAN FELIPE, GTO.</t>
  </si>
  <si>
    <t>AMPLIACIÓN DE ABREVADERO AGRÍCOLA (AMPLIACIÓN DE BORDO) EN LA LOCALIDAD 110300188 - RANCHO NUEVO DE SAN VICENTE EN EL MUNICIPIO DE SAN FELIPE, GTO.</t>
  </si>
  <si>
    <t>REHABILITACIÓN DE ABREVADERO AGRÍCOLA (REHABILITACIÓN DE BORDO) EN LA LOCALIDAD 110300238 - SAN PEDRO DE ALMOLOYÁN EN EL MUNICIPIO DE SAN FELIPE, GTO.</t>
  </si>
  <si>
    <t>REHABILITACIÓN CON DESAZOLVE DE ABREVADERO AGRÍCOLA (REHABILITACIÓN CON DESAZOLVE DE BORDO) EN LA LOCALIDAD 110300255 - LA SAUCEDA DE LA LUZ EN EL MUNICIPIO DE SAN FELIPE, GTO.</t>
  </si>
  <si>
    <t>REHABILITACIÓN CON DESAZOLVE DE ABREVADERO AGRÍCOLA (REHABILITACIÓN CON DESAZOLVE DE BORDO) EN LA LOCALIDAD 110300113 - JESÚS MARÍA EN EL MUNICIPIO DE SAN FELIPE, GTO.</t>
  </si>
  <si>
    <t>CONSTRUCCIÓN DE ABREVADERO AGRÍCOLA (CONSTRUCCIÓN DE BORDO) EN LA LOCALIDAD 110300113 - JESÚS MARÍA EN EL MUNICIPIO DE SAN FELIPE, GTO.</t>
  </si>
  <si>
    <t>REHABILITACIÓN DE ABREVADERO AGRÍCOLA (REHABILITACIÓN DE BORDO) EN LA LOCALIDAD 110300469 - PALMITAS (PALMILLAS) EN EL MUNICIPIO DE SAN FELIPE, GTO.</t>
  </si>
  <si>
    <t>CONSTRUCCIÓN DE ABREVADERO AGRÍCOLA (CONSTRUCCIÓN DE BORDO) EN LA LOCALIDAD 110300269 - EL TEPOZÁN DE SANTA RITA EN EL MUNICIPIO DE SAN FELIPE, GTO.</t>
  </si>
  <si>
    <t>REHABILITACIÓN CON DESAZOLVE DE ABREVADERO AGRÍCOLA (REHABILITACIÓN CON DESAZOLVE DE BORDO) EN LA LOCALIDAD 110300287 - EL ZAPOTE) EN EL MUNICIPIO DE SAN FELIPE, GTO.</t>
  </si>
  <si>
    <t>CONSTRUCCIÓN DE ABREVADERO AGRÍCOLA (CONSTRUCCIÓN DE BORDO) EN LA LOCALIDAD 110300131 - EL CUERVO (LLANO DEL CUERVO) EN EL MUNICIPIO DE SAN FELIPE, GTO.</t>
  </si>
  <si>
    <t>AMPLIACIÓN DE ABREVADERO AGRÍCOLA (AMPLIACIÓN DE BORDO) EN LA LOCALIDAD 110300230 - SAN JOSÉ DEL TANQUE) EN EL MUNICIPIO DE SAN FELIPE, GTO.</t>
  </si>
  <si>
    <t>Construcción de baño digno con conexión a drenaje sanitario, en el Municipio de San Felipe, Gto. (Sauceda de la Luz)</t>
  </si>
  <si>
    <t>Reserva presupuestal para equipamiento con Calentadores en viviendas en localidades por definir en el municipio de San Felipe, Gto. en 2023</t>
  </si>
  <si>
    <t xml:space="preserve">Construcción  de  cuarto dormitorio de 3x4 mts. San Felipe San Bartolo de Berrios </t>
  </si>
  <si>
    <t>Construccion cuarto para baño San Felipe Colonia Teneria. Ageb 110300001</t>
  </si>
  <si>
    <t>Construcción de módulo de 2 aulas en la Escuela Primaria Niños Héroes, en la localidad Rancho Nuevo del Carrizo, Municipio de San Felipe, Gto.</t>
  </si>
  <si>
    <t>Construcción de  techado de cancha de usos múltiples en Prim. Ignacio Allende (matutino) y Prim. Albino García Ramos (vespertino), localidad San Felipe, Municipio de San Felipe, Gto</t>
  </si>
  <si>
    <t>Construcción de  techado de cancha de usos múltiples en Prim. Martires de Chicago (matutino) y Prim. Niños Heroes (vespertino), localidad Fábrica de Melchor, Municipio de San Felipe, Gto</t>
  </si>
  <si>
    <t>Construcción de barda perimetral en Primaria Ignacio Zaragoza en la localidad de Rancho Nuevo de San Vicente, Municipio de San Felipe, Gto. (Segunda etapa)</t>
  </si>
  <si>
    <t>Rehabilitación en módulo de aulas y sanitarios del Edificio B en plantel del C.E.C.A.T.I., en el Municipio de San Felipe, Gto.</t>
  </si>
  <si>
    <t>Construcción de techado en área de impartición de educación física en Prim. Miguel Campuzano, localidad San Felipe, Municipio de San Felipe, Gto.</t>
  </si>
  <si>
    <t>Construcción de servicio sanitario en la Escuela Telesecundaria 1033 en la localidad de Herrerías, Municipio de San Felipe, Gto.</t>
  </si>
  <si>
    <t>Construcción de barda perimetral en Primaria J. Guadalupe Victoria en la localidad de Mastranto del Refugio, Mpio. de San Felipe, Gto. (Segunda etapa)</t>
  </si>
  <si>
    <t>Construcción de  techado de cancha de usos múltiples en Prim.Alvaro Obregón, localidad El Carretón, Municipio de San Felipe, Gto.</t>
  </si>
  <si>
    <t>Rehabilitación integral del Jardín de Niños Blanca Veronica Soto Martínez, localidad San Felipe, Municipio de San Felipe, Gto.</t>
  </si>
  <si>
    <t>Construcción de aula, en Preescolar Sor Juana Inés de la Cruz, Localidad San Felipe, Municipio de San Felipe, Gto.</t>
  </si>
  <si>
    <t>Construcción de cancha deportiva en Prim. José María Morelos y Pavón y Adolfo López Mateos, en San Bartolo de Berrios, San Felipe, Gto.</t>
  </si>
  <si>
    <t>Construcción de colector pluvial en la localidad San Bartolo de Berrios, Municipio de San Felipe, Gto. (Segunda etapa)</t>
  </si>
  <si>
    <t>Construcción de línea de conducción, tanque elevado y red de distribución de agua potable, en la localidad de La Labor del Municipio de San Felipe, Guanajuato</t>
  </si>
  <si>
    <t>Equipamiento de pozo de agua potable en la localidad de La Labor del Municipio de San Felipe, Guanajuato</t>
  </si>
  <si>
    <t>Ampliación de electrificación en el Municipio de San Felipe, Gto., en la Colonia El Fraile, en las Calles Santa Teresa y Privada Prol. Aldama</t>
  </si>
  <si>
    <t>Construcción de líneas de conducción de agua potable en la localidad de Rancho Nuevo del Carrizo y anexas, Municipio de San Felipe, Gto.</t>
  </si>
  <si>
    <t>Construcción de líneas de conducción de agua potable en la localidad de Rancho Nuevo del Carrizo y anexas, Municipio de San Felipe, Gto. (Segunda etapa)</t>
  </si>
  <si>
    <t>Construcción de línea de conducción, tanque elevado y red de distribución de agua potable, en la localidad de La Labor del Municipio de San Felipe, Guanajuato (Segunda etapa)</t>
  </si>
  <si>
    <t>Perforación de pozo profundo para abastecimiento de agua potable en el Municipio de San Felipe, Gto., en la localidad de San Antonio del Maguey</t>
  </si>
  <si>
    <t>Construcción de línea de conducción de agua potable en el Municipio de San Felipe, Gto., en la localidad Piedras Negras</t>
  </si>
  <si>
    <t>Construcción de tanque elevado para almacenamiento de agua potable, en el Municipio de San Felipe, Gto., en la localidad de Estancia del Cubito</t>
  </si>
  <si>
    <t>Rehabilitación pozo profundo para abastecimiento de agua potable en el Municipio de San Felipe, gto., en la localidad La Sauceda de la Luz</t>
  </si>
  <si>
    <t>Rehabilitación de instalaciones de pozos y tanques de almacenamiento de agua potable en el Municipio de San Felipe, Gto., en la localidad Molino de San José</t>
  </si>
  <si>
    <t>Rehabilitación de instalaciones de pozos y tanques de almacenamiento de agua potable en el Municipio de San Felipe, Gto., en la localidad Laguna de Guadalupe</t>
  </si>
  <si>
    <t>Rehabilitación de instalaciones de pozos y tanques de almacenamiento de agua potable en el Municipio de San Felipe, Gto., en la localidad San José del Rayo</t>
  </si>
  <si>
    <t>Rehabilitación de instalaciones de pozos y tanques de almacenamiento de agua potable en el Municipio de San Felipe, Gto., en la localidad Los Arrastres</t>
  </si>
  <si>
    <t>Rehabilitación de instalaciones de pozos y tanques de almacenamiento de agua potable en el Municipio de San Felipe, Gto., en la localidad La Palma</t>
  </si>
  <si>
    <t>Rehabilitación de instalaciones de pozos y tanques de almacenamiento de agua potable en el Municipio de San Felipe, Gto., en la localidad Las Hartonas</t>
  </si>
  <si>
    <t>Rehabilitación de instalaciones de pozos y tanques de almacenamiento de agua potable en el Municipio de San Felipe, Gto., en la localidad Las Pilas del Sur</t>
  </si>
  <si>
    <t>Rehabilitación de instalaciones de pozos y tanques de almacenamiento de agua potable en el Municipio de San Felipe, Gto., en la localidad San José de la Peña</t>
  </si>
  <si>
    <t>Rehabilitación de instalaciones de pozos y tanques de almacenamiento de agua potable en el Municipio de San Felipe, Gto., en la localidad Providencia de Guadalupe (Estancia)</t>
  </si>
  <si>
    <t>Rehabilitación de instalaciones de pozos y tanques de almacenamiento de agua potable en el Municipio de San Felipe, Gto., en la localidad Las Avispas</t>
  </si>
  <si>
    <t>Rehabilitación de instalaciones de pozos y tanques de almacenamiento de agua potable en el Municipio de San Felipe, Gto., en la localidad El Aro</t>
  </si>
  <si>
    <t>Rehabilitación de instalaciones de pozos y tanques de almacenamiento de agua potable en el Municipio de San Felipe, Gto., en la localidad San Pedro de Almoloyán</t>
  </si>
  <si>
    <t>Construcción de planta de tratamiento de aguas residuales en el Municipio de San Felipe, Gto., en la localidad San Bartolo de Berrios</t>
  </si>
  <si>
    <t>Construcción de planta de tratamiento de aguas residuales en el Municipio de San Felipe, Gto., en la localidad Cantera Sur</t>
  </si>
  <si>
    <t>Construcción de drenaje sanitario en el Municipio de San Felipe, Gto., en la localidad San Juan de Llanos, en la Calle Miguel Hidalgo y Costilla, Leandro Valle, Priv. Leandro Valle, Priv. Francisco Javier Mina, Guadalupe Victoria, Agustín de Iturbide, Vicente Guerrero, Ignacio Aldama, Manuel Doblado, Josefa Ortiz de Domínguez, Benito Juárez</t>
  </si>
  <si>
    <t>Ampliación de electrificación en el Municipio de San Felipe, Gto., en la localidad San Felipe, en la Colonia Granjas de la Conquista</t>
  </si>
  <si>
    <t>Construcción de calle con concreto en el Municipio de San Felipe, Gto., localidad San Felipe, en la Colonia Lázaro Cárdenas, en la calle Niños Héroes</t>
  </si>
  <si>
    <t>Construcción de calle con empedrado en el municipio de San Felipe, Gto., en la localidad Jaral de Berrios, en la calle Alfonso Moreno Morán (Centro de Salud)</t>
  </si>
  <si>
    <t>Construcción de calle con concreto en el Municipio de San Felipe, Gto., localidad Emiliano Zapata, en la calle Principal</t>
  </si>
  <si>
    <t>Rehabilitación de alumbrado público en la Colonia Azteca, Cabecera Municipal de San Felipe, Gto.</t>
  </si>
  <si>
    <t>Rehabilitación de alumbrado público en la Colonia Los Espinos, Cabecera Municipal de San Felipe, Gto.</t>
  </si>
  <si>
    <t>Rehabilitación de alumbrado público en la Colonia Tanque del Pato, Cabecera Municipal de San Felipe, Gto.</t>
  </si>
  <si>
    <t>Rehabilitación de alumbrado público en la Colonia Ampliación San Miguel, Cabecera Municipal de San Felipe, Gto.</t>
  </si>
  <si>
    <t>Rehabilitación de alumbrado público en la Colonia Barrio de San Miguel, Cabecera Municipal de San Felipe, Gto.</t>
  </si>
  <si>
    <t>Rehabilitación de alumbrado público en la Colonia El Puertecito, Cabecera Municipal de San Felipe, Gto.</t>
  </si>
  <si>
    <t>Rehabilitación de alumbrado público en Fraccionamiento Hacienda San Miguel, Cabecera Municipal de San Felipe, Gto.</t>
  </si>
  <si>
    <t>Rehabilitación de alumbrado público en Fraccionamiento La Huerta de San Agustin, Cabecera Municipal de San Felipe, Gto.</t>
  </si>
  <si>
    <t>Rehabilitación de alumbrado público en la Colonia San Juan y Fraccionamiento Campestre, Cabecera Municipal de San Felipe, Gto.</t>
  </si>
  <si>
    <t>Rehabilitación de alumbrado público en la Colonia Barrio Santuario, Cabecera Municipal de San Felipe, Gto.</t>
  </si>
  <si>
    <t>Rehabilitación de alumbrado público en la Colonia Barrio La Conchita, Cabecera Municipal de San Felipe, Gto.</t>
  </si>
  <si>
    <t>Rehabilitación de alumbrado público en la Colonia Independencia, Cabecera Municipal de San Felipe, Gto.</t>
  </si>
  <si>
    <t>Rehabilitación de alumbrado público en la Colonia El Fraile, Cabecera Municipal de San Felipe, Gto.</t>
  </si>
  <si>
    <t>Rehabilitación de alumbrado público en la Colonia Barrio Esquipulas, Cabecera Municipal de San Felipe, Gto.</t>
  </si>
  <si>
    <t>Rehabilitación de alumbrado público en la Colonia Aviación, Cabecera Municipal de San Felipe, Gto.</t>
  </si>
  <si>
    <t>Rehabilitación de alumbrado público en la Colonia Jardines de San Antonio, Cabecera Municipal de San Felipe, Gto.</t>
  </si>
  <si>
    <t>Rehabilitación de alumbrado público en la Colonia Oriental, Cabecera Municipal de San Felipe, Gto.</t>
  </si>
  <si>
    <t>Rehabilitación de alumbrado público en la Colonia Revolución, Cabecera Municipal de San Felipe, Gto.</t>
  </si>
  <si>
    <t>Rehabilitación de alumbrado público en la Colonia Los Zapotes, Cabecera Municipal de San Felipe, Gto.</t>
  </si>
  <si>
    <t>Rehabilitación de alumbrado público en Barrio El Pueblito, Cabecera Municipal de San Felipe, Gto.</t>
  </si>
  <si>
    <t>Construcción de calle con concreto en el Municipio de San Felipe, Gto. en Cabecera Municipal, en la Colonia Las Maravillas, en la Calle Teotihuacán</t>
  </si>
  <si>
    <t>Rehabilitación de red de drenaje sanitario en Municipio de San Felipe, localidad San Bartolo de Berrios, calle Leona Vicario</t>
  </si>
  <si>
    <t>Construcción de red de drenaje sanitario en el Municipio de San Felipe, Gto., en la localidad Miguel Hidalgo (Cueritos) en las calles Palmera, Francisco Villa, Naranjo, Jacarandas, 5 de Mayo, Francisco I Madero, De la Parra, Miguel Hidalgo y Emiliano Zapata (Primera etapa)</t>
  </si>
  <si>
    <t>Rehabilitación de la red de drenaje en la localidad de El Carretón, Municipio de San Felipe, Gto.</t>
  </si>
  <si>
    <t>Construcción de red de distribución de red de agua potable en la localidad El Roble, Municipio de San Felipe, Gto.</t>
  </si>
  <si>
    <t>Rehabilitación de red de drenaje sanitario en Municipio de San Felipe, localidad San Bartolo de Berrios, calle Lázaro Cárdenas, tramo Leona Vicario - Hidalgo y calle Hidalgo, tramo Lázaro Cárdenas - San Miguel</t>
  </si>
  <si>
    <t>Construcción de tanque de regularización y almacenamiento para el sistema de agua potable en la localidad El Vergel y Anexos, Municipio de San Felipe, Gto.</t>
  </si>
  <si>
    <t>Construcción de tanque de regularización y almacenamiento para el sistema de agua potable en la localidad Santa Catarina, Municipio de San Felipe, Gto.</t>
  </si>
  <si>
    <t>Construcción de calle con concreto en el Municipio de San Felipe, Gto., localidad San Felipe, en la Colonia Áviación, en la calle Aviadores</t>
  </si>
  <si>
    <t>Construcción de calle en el municipio de San Felipe, Gto., localidad Santa Rosa, Calle Emiliano Zapata</t>
  </si>
  <si>
    <t>Camino entronque San Felipe-León a Nuevo Valle de Moreno (Tercera etapa)</t>
  </si>
  <si>
    <t>Construcción de camino a base de empedrado y huella de concreto en el Municipio de San Felipe, Gto., en la localidad Aranjuez (2da etapa)</t>
  </si>
  <si>
    <t>Construcción de camino a base de empedrado y huella de concreto en el Municipio de San Felipe, Gto., en la localidad San José de la Varilla (2da etapa)</t>
  </si>
  <si>
    <t>Construcción de camino a base de empedrado y huella de concreto en el Municipio de San Felipe, Gto., en la localidad La Capilla (1ra etapa)</t>
  </si>
  <si>
    <t>Construcción de camino a base de empedrado y huella de concreto en el Municipio de San Felipe, Gto., en la localidad Estancia de San Francisco (2da etapa)</t>
  </si>
  <si>
    <t>Construcción de camino a base de empedrado y huella de concreto en el Municipio de San Felipe, Gto., en la localidad La Ciénega (1ra etapa)</t>
  </si>
  <si>
    <t>Construcción de camino a base de empedrado y huella de concreto en el Municipio de San Felipe, Gto., en la localidad La Estanzuela (Cuarta etapa)</t>
  </si>
  <si>
    <t xml:space="preserve">Construcción de sistema de agua potable (segunda etapa de tres) en el Municipio de San Felipe, Gto., en la localidad de Palo Colorado </t>
  </si>
  <si>
    <t>Perforación de pozo profundo para agua potable en la localidad de El Tejocote (El Domingo) y Anexas del Municipio de San Felipe, Gto.</t>
  </si>
  <si>
    <t>HANA Partida 2023</t>
  </si>
  <si>
    <t>CONCEPTO HANA</t>
  </si>
  <si>
    <t>3ra Modificación 2023</t>
  </si>
  <si>
    <t>REHABILITACIÓN CON DESAZOLVE DE ABREVADERO AGRÍCOLA (REHABILITACIÓN CON DESAZOLVE DE BORDO) EN LA LOCALIDAD 110300274 - SANTA MARÍA DE GUADALUPE (LAS TORTUGAS)) EN EL MUNICIPIO DE SAN FELIPE, GTO.</t>
  </si>
  <si>
    <t>CONSTRUCCIÓN DE BORDO PARA CAPTACIÓN DE AGUA EN LA LOCALIDAD DE BUENAVISTA DEL CUBO, EN EL MUNICIPIO DE SAN FELIPE, GTO.</t>
  </si>
  <si>
    <t>CONSTRUCCIÓN DE CALENTADOR SOLAR EN VIVIENDA EN LA LOCALIDAD DE SAN FELIPE EN EL MUNICIPIO DE SAN FELIPE, GTO. (SAN FELIPE)</t>
  </si>
  <si>
    <t>CONSTRUCCIÓN DE CALENTADOR SOLAR EN VIVIENDA EN LA LOCALIDAD DE SAN FELIPE EN EL MUNICIPIO DE SAN FELIPE, GTO. (SAN BARTOLO DE BERRIOS)</t>
  </si>
  <si>
    <t>CONSTRUCCIÓN DE CALENTADOR SOLAR EN VIVIENDA EN LA LOCALIDAD DE SAN FELIPE EN EL MUNICIPIO DE SAN FELIPE, GTO. (SAN JOSÉ DE RANCHO NUEVO (LOS ARRIEROS))</t>
  </si>
  <si>
    <t>CONSTRUCCIÓN DE CALENTADOR SOLAR EN VIVIENDA EN LA LOCALIDAD DE SAN FELIPE EN EL MUNICIPIO DE SAN FELIPE, GTO. (FÁBRICA DE MELCHOR)</t>
  </si>
  <si>
    <t>CONSTRUCCIÓN DE CALENTADOR SOLAR EN VIVIENDA EN LA LOCALIDAD DE SAN FELIPE EN EL MUNICIPIO DE SAN FELIPE, GTO. (EL TEJOCOTE (EL DOMINGO))</t>
  </si>
  <si>
    <t>CONSTRUCCIÓN DE CALENTADOR SOLAR EN VIVIENDA EN LA LOCALIDAD DE SAN FELIPE EN EL MUNICIPIO DE SAN FELIPE, GTO. (GUADALUPE (EX HACIENDA CASCO DE LEQUEITIO))</t>
  </si>
  <si>
    <t>CONSTRUCCIÓN DE CALENTADOR SOLAR EN VIVIENDA EN LA LOCALIDAD DE SAN FELIPE EN EL MUNICIPIO DE SAN FELIPE, GTO. (LOS DÍAZ)</t>
  </si>
  <si>
    <t>CONSTRUCCIÓN DE CALENTADOR SOLAR EN VIVIENDA EN LA LOCALIDAD DE SAN FELIPE EN EL MUNICIPIO DE SAN FELIPE, GTO. (EMILIANO ZAPATA (ZAVALA))</t>
  </si>
  <si>
    <t>CONSTRUCCIÓN DE CALENTADOR SOLAR EN VIVIENDA EN LA LOCALIDAD DE SAN FELIPE EN EL MUNICIPIO DE SAN FELIPE, GTO. (LA OBRA)</t>
  </si>
  <si>
    <t>CONSTRUCCIÓN DE CALENTADOR SOLAR EN VIVIENDA EN LA LOCALIDAD DE SAN FELIPE EN EL MUNICIPIO DE SAN FELIPE, GTO. (JARAL DE BERRIOS (ESTACIÓN JARAL))</t>
  </si>
  <si>
    <t>CONSTRUCCIÓN DE CALENTADOR SOLAR EN VIVIENDA EN LA LOCALIDAD DE SAN FELIPE EN EL MUNICIPIO DE SAN FELIPE, GTO. (DESEADILLA)</t>
  </si>
  <si>
    <t>CONSTRUCCIÓN DE CALENTADOR SOLAR EN VIVIENDA EN LA LOCALIDAD DE SAN FELIPE EN EL MUNICIPIO DE SAN FELIPE, GTO. (RANCHO NUEVO DE SAN VICENTE)</t>
  </si>
  <si>
    <t>CONSTRUCCIÓN DE CALENTADOR SOLAR EN VIVIENDA EN LA LOCALIDAD DE SAN FELIPE EN EL MUNICIPIO DE SAN FELIPE, GTO. (PIRUL)</t>
  </si>
  <si>
    <t>CONSTRUCCIÓN DE CALENTADOR SOLAR EN VIVIENDA EN LA LOCALIDAD DE SAN FELIPE EN EL MUNICIPIO DE SAN FELIPE, GTO. (TEPOZÁN II)</t>
  </si>
  <si>
    <t>CONSTRUCCIÓN DE CALENTADOR SOLAR EN VIVIENDA EN LA LOCALIDAD DE SAN FELIPE EN EL MUNICIPIO DE SAN FELIPE, GTO. (LA ESTANZUELA)</t>
  </si>
  <si>
    <t>CONSTRUCCIÓN DE CALENTADOR SOLAR EN VIVIENDA EN LA LOCALIDAD DE SAN FELIPE EN EL MUNICIPIO DE SAN FELIPE, GTO. (ARANJUEZ)</t>
  </si>
  <si>
    <t>CONSTRUCCIÓN DE CALENTADOR SOLAR EN VIVIENDA EN LA LOCALIDAD DE SAN FELIPE EN EL MUNICIPIO DE SAN FELIPE, GTO. (SANTA CATARINA)</t>
  </si>
  <si>
    <t>CONSTRUCCIÓN DE CALENTADOR SOLAR EN VIVIENDA EN LA LOCALIDAD DE SAN FELIPE EN EL MUNICIPIO DE SAN FELIPE, GTO. (SAN JOSÉ DE LOS BARCOS)</t>
  </si>
  <si>
    <t>CONSTRUCCIÓN DE CALENTADOR SOLAR EN VIVIENDA EN LA LOCALIDAD DE SAN FELIPE EN EL MUNICIPIO DE SAN FELIPE, GTO. (LA ERA DE BRAVO)</t>
  </si>
  <si>
    <t>EQUIPAMIENTO CON ESTUFAS ECOLOGICAS (FOGÓN ECOLÓGICO) EN EL MUNICIPIO DE SAN FELIPE, GTO. (SAN FELIPE)</t>
  </si>
  <si>
    <t>EQUIPAMIENTO CON ESTUFAS ECOLOGICAS (FOGÓN ECOLÓGICO) EN EL MUNICIPIO DE SAN FELIPE, GTO. (EL ZAPOTE)</t>
  </si>
  <si>
    <t>EQUIPAMIENTO CON ESTUFAS ECOLOGICAS (FOGÓN ECOLÓGICO) EN EL MUNICIPIO DE SAN FELIPE, GTO. (SAUCEDA DE LA LUZ)</t>
  </si>
  <si>
    <t>EQUIPAMIENTO CON ESTUFAS ECOLOGICAS (FOGÓN ECOLÓGICO) EN EL MUNICIPIO DE SAN FELIPE, GTO. (FUERTE VIEJO)</t>
  </si>
  <si>
    <t>EQUIPAMIENTO CON ESTUFAS ECOLOGICAS (FOGÓN ECOLÓGICO) EN EL MUNICIPIO DE SAN FELIPE, GTO. (MASTRANTO DEL REFUGIO)</t>
  </si>
  <si>
    <t>EQUIPAMIENTO CON ESTUFAS ECOLOGICAS (FOGÓN ECOLÓGICO) EN EL MUNICIPIO DE SAN FELIPE, GTO. (EMILIANO ZAPATA (ZAVALA))</t>
  </si>
  <si>
    <t>EQUIPAMIENTO CON ESTUFAS ECOLOGICAS (FOGÓN ECOLÓGICO) EN EL MUNICIPIO DE SAN FELIPE, GTO. (RANCHO NUEVO DE SAN VICENTE)</t>
  </si>
  <si>
    <t>EQUIPAMIENTO CON ESTUFAS ECOLOGICAS (FOGÓN ECOLÓGICO) EN EL MUNICIPIO DE SAN FELIPE, GTO. (EL TEJOCOTE (EL DOMINGO))</t>
  </si>
  <si>
    <t>EQUIPAMIENTO CON ESTUFAS ECOLOGICAS (FOGÓN ECOLÓGICO) EN EL MUNICIPIO DE SAN FELIPE, GTO. (LOS DÍAZ)</t>
  </si>
  <si>
    <t>EQUIPAMIENTO CON ESTUFAS ECOLOGICAS (FOGÓN ECOLÓGICO) EN EL MUNICIPIO DE SAN FELIPE, GTO. (FÁBRICA DE MELCHOR)</t>
  </si>
  <si>
    <t>EQUIPAMIENTO CON ESTUFAS ECOLOGICAS (FOGÓN ECOLÓGICO) EN EL MUNICIPIO DE SAN FELIPE, GTO. (LOS ARRASTRES)</t>
  </si>
  <si>
    <t>EQUIPAMIENTO CON ESTUFAS ECOLOGICAS (FOGÓN ECOLÓGICO) EN EL MUNICIPIO DE SAN FELIPE, GTO. (EL COECILLO)</t>
  </si>
  <si>
    <t>EQUIPAMIENTO CON ESTUFAS ECOLOGICAS (FOGÓN ECOLÓGICO) EN EL MUNICIPIO DE SAN FELIPE, GTO. (EL SAUCILLO)</t>
  </si>
  <si>
    <t>EQUIPAMIENTO CON ESTUFAS ECOLOGICAS (FOGÓN ECOLÓGICO) EN EL MUNICIPIO DE SAN FELIPE, GTO. (MOLINO DE SAN JOSÉ )</t>
  </si>
  <si>
    <t>EQUIPAMIENTO CON ESTUFAS ECOLOGICAS (FOGÓN ECOLÓGICO) EN EL MUNICIPIO DE SAN FELIPE, GTO. (EL HUIZACHE)</t>
  </si>
  <si>
    <t>EQUIPAMIENTO CON ESTUFAS ECOLOGICAS (FOGÓN ECOLÓGICO) EN EL MUNICIPIO DE SAN FELIPE, GTO. (JARAL DE BERRIOS (ESTACIÓN JARAL))</t>
  </si>
  <si>
    <t>EQUIPAMIENTO CON ESTUFAS ECOLOGICAS (FOGÓN ECOLÓGICO) EN EL MUNICIPIO DE SAN FELIPE, GTO. (SAN ANDRÉS DEL CUBO)</t>
  </si>
  <si>
    <t>EQUIPAMIENTO CON ESTUFAS ECOLOGICAS (FOGÓN ECOLÓGICO) EN EL MUNICIPIO DE SAN FELIPE, GTO. (PEÑA COLORADA)</t>
  </si>
  <si>
    <t>EQUIPAMIENTO CON ESTUFAS ECOLOGICAS (FOGÓN ECOLÓGICO) EN EL MUNICIPIO DE SAN FELIPE, GTO. (SAN VICENTE)</t>
  </si>
  <si>
    <t>EQUIPAMIENTO CON ESTUFAS ECOLOGICAS (FOGÓN ECOLÓGICO) EN EL MUNICIPIO DE SAN FELIPE, GTO. (EL ESTAÑO)</t>
  </si>
  <si>
    <t>EQUIPAMIENTO CON ESTUFAS ECOLOGICAS (FOGÓN ECOLÓGICO) EN EL MUNICIPIO DE SAN FELIPE, GTO. (SAN JUAN DE LLANOS)</t>
  </si>
  <si>
    <t>EQUIPAMIENTO CON ESTUFAS ECOLOGICAS (FOGÓN ECOLÓGICO) EN EL MUNICIPIO DE SAN FELIPE, GTO. (LA OBRA)</t>
  </si>
  <si>
    <t>EQUIPAMIENTO CON ESTUFAS ECOLOGICAS (FOGÓN ECOLÓGICO) EN EL MUNICIPIO DE SAN FELIPE, GTO. (LA LAGUNITA)</t>
  </si>
  <si>
    <t>EQUIPAMIENTO CON ESTUFAS ECOLOGICAS (FOGÓN ECOLÓGICO) EN EL MUNICIPIO DE SAN FELIPE, GTO. (LA HERMA)</t>
  </si>
  <si>
    <t>EQUIPAMIENTO CON ESTUFAS ECOLOGICAS (FOGÓN ECOLÓGICO) EN EL MUNICIPIO DE SAN FELIPE, GTO. (LOS MARTINEZ)</t>
  </si>
  <si>
    <t>EQUIPAMIENTO CON ESTUFAS ECOLOGICAS (FOGÓN ECOLÓGICO) EN EL MUNICIPIO DE SAN FELIPE, GTO. (LAGUNA DE GUADALUPE)</t>
  </si>
  <si>
    <t>EQUIPAMIENTO CON ESTUFAS ECOLOGICAS (FOGÓN ECOLÓGICO) EN EL MUNICIPIO DE SAN FELIPE, GTO. (SAN JOSÉ DE RANCHO NUEVO (LOS ARRIEROS))</t>
  </si>
  <si>
    <t>EQUIPAMIENTO CON ESTUFAS ECOLOGICAS (FOGÓN ECOLÓGICO) EN EL MUNICIPIO DE SAN FELIPE, GTO. (EL CARRETÓN)</t>
  </si>
  <si>
    <t>EQUIPAMIENTO CON ESTUFAS ECOLOGICAS (FOGÓN ECOLÓGICO) EN EL MUNICIPIO DE SAN FELIPE, GTO. (FÁBRICA DE GUADALUPE)</t>
  </si>
  <si>
    <t>EQUIPAMIENTO CON ESTUFAS ECOLOGICAS (FOGÓN ECOLÓGICO) EN EL MUNICIPIO DE SAN FELIPE, GTO. (CERRO GORDO)</t>
  </si>
  <si>
    <t>EQUIPAMIENTO CON ESTUFAS ECOLOGICAS (FOGÓN ECOLÓGICO) EN EL MUNICIPIO DE SAN FELIPE, GTO. (CANTERA SUR)</t>
  </si>
  <si>
    <t>CONSTRUCCIÓN DE TECHO FIRME EN VIVIENDA, EN EL MUNICIPIO DE SAN FELIPE, GTO. (SAN FRANCISCO).</t>
  </si>
  <si>
    <t>CONSTRUCCIÓN DE TECHO FIRME EN VIVIENDA, EN EL MUNICIPIO DE SAN FELIPE, GTO. (FÁBRICA DE MELCHOR).</t>
  </si>
  <si>
    <t>CONSTRUCCIÓN DE TECHO FIRME EN VIVIENDA, EN EL MUNICIPIO DE SAN FELIPE, GTO. (ESTANCIA DE SAN FRANCISCO).</t>
  </si>
  <si>
    <t>CONSTRUCCIÓN DE TECHO FIRME EN VIVIENDA, EN EL MUNICIPIO DE SAN FELIPE, GTO. (GUADALUPE (EX HACIENDA CASCO DE LEQUEITIO)).</t>
  </si>
  <si>
    <t>CONSTRUCCIÓN DE TECHO FIRME EN VIVIENDA, EN EL MUNICIPIO DE SAN FELIPE, GTO. (SAN FELIPE).</t>
  </si>
  <si>
    <t>CONSTRUCCIÓN DE TECHO FIRME EN VIVIENDA, EN EL MUNICIPIO DE SAN FELIPE, GTO. (SANTA MARÍA DE GUADALUPE (LAS TORTUGAS)).</t>
  </si>
  <si>
    <t>CONSTRUCCIÓN DE TECHO FIRME EN VIVIENDA, EN EL MUNICIPIO DE SAN FELIPE, GTO. (LAS AVISPAS).</t>
  </si>
  <si>
    <t>CONSTRUCCIÓN DE TECHO FIRME EN VIVIENDA, EN EL MUNICIPIO DE SAN FELIPE, GTO. (EL ESTAÑO).</t>
  </si>
  <si>
    <t>CONSTRUCCIÓN DE TECHO FIRME EN VIVIENDA, EN EL MUNICIPIO DE SAN FELIPE, GTO. (ESTANCITA DEL MAGUEY).</t>
  </si>
  <si>
    <t>CONSTRUCCIÓN DE TECHO FIRME EN VIVIENDA, EN EL MUNICIPIO DE SAN FELIPE, GTO. (FÁBRICA DE GUADALUPE).</t>
  </si>
  <si>
    <t>CONSTRUCCIÓN DE CUARTO DORMITORIO DE 3 X 4 MTS. EN COLONIA ESQUIPULAS</t>
  </si>
  <si>
    <t>CONSTRUCCIÓN DE CUARTO DORMITORIO DE 3 X 4 MTS. EN LOCALIDAD SAN JOSÉ DE LA VARILLA</t>
  </si>
  <si>
    <t>CONSTRUCCIÓN DE CUARTO DORMITORIO DE 3 X 4 MTS. EN LA HUERTA</t>
  </si>
  <si>
    <t>CONSTRUCCIÓN DE CUARTO DORMITORIO DE 3 X 4 MTS. EN  JARAL DE BERRIOS (ESTACIÓN JARAL)</t>
  </si>
  <si>
    <t>CONSTRUCCIÓN DE CUARTO DORMITORIO DE 3 X 4 MTS. EN EL SAUCILLO</t>
  </si>
  <si>
    <t>CONSTRUCCIÓN DE CUARTO DORMITORIO DE 3 X 4 MTS. EN LOCALIDAD EL COECILLO</t>
  </si>
  <si>
    <t>CONSTRUCCIÓN DE CUARTO DORMITORIO DE 3 X 4 MTS. EN MOLINO DE SAN JOSÉ</t>
  </si>
  <si>
    <t>CONSTRUCCIÓN DE CUARTO DORMITORIO DE 3 X 4 MTS. EN PEÑA COLORADA</t>
  </si>
  <si>
    <t>CONSTRUCCIÓN DE CUARTO DORMITORIO DE 3 X 4 MTS. EN LA HERMA (LERMA)</t>
  </si>
  <si>
    <t>Construcción de vivienda modalidad recamara adicional (cuarto dormitorio de 4x4), en el Municipio de San Felipe, Gto. (Localidad La Labor))</t>
  </si>
  <si>
    <t>CONSTRUCCION DE BAÑO CON CONEXIÓN A DRENAJE SANITARIO EN LAGUNA DE GUADALUPE</t>
  </si>
  <si>
    <t>CONSTRUCCION DE BAÑO CON CONEXIÓN A DRENAJE SANITARIO EN JARAL DE BERRIOS</t>
  </si>
  <si>
    <t>CONSTRUCCION DE BAÑO CON CONEXIÓN A DRENAJE SANITARIO EN COLONIA SAN MIGUEL</t>
  </si>
  <si>
    <t>CONSTRUCCION DE BAÑO CON CONEXIÓN A DRENAJE SANITARIO EN COLONIA SAUCEDA DE LA LUZ</t>
  </si>
  <si>
    <t>CONSTRUCCION DE BAÑO CON CONEXIÓN A DRENAJE SANITARIO EN COLONIA EL TEPOZAN DOS</t>
  </si>
  <si>
    <t>Ampliación de electrificación en la localidad Fátima, en la Calle Loma Bonita, Calle Francisco Villa, Calle La Palmita, Calle Lomitas de Fátima, Calle Oro, Calle Linda Vista, Calle Gimador, Calle Los Pinos, Calle Las Mangas y Calle La Palma, Municipio de San Felipe, Gto.</t>
  </si>
  <si>
    <t>Ampliación de electrificación en la localidad El Rosario (La Liebre), en la calle La Alameda y Calle Principal, Municipio de San Felipe, Gto.</t>
  </si>
  <si>
    <t>Ampliación de electrificación en la localidad El Lindero, en la Calle Quetzalcóatl, Calle Miguel Hidalgo, Calle Francisco I. Madero, Calle Niños Héroes, Calle Cerrada Ojo de Agua, Calle 16 de Septiembre y Calle Cerrada Revolución, Municipio de San Felipe, Gto.</t>
  </si>
  <si>
    <t>Ampliación de electrificación en la localidad La Huerta, en la Calle San Luis, Calle Privada San Luis y Calle Pérez, Municipio de San Felipe, Gto.</t>
  </si>
  <si>
    <t>AMPLIACION DE ELECTRIFICACIÓN EN LA LOCALIDAD DE FABRICA DE MELCHOR, EN LA CALLE VENUSTIANO CARRANZA, MUNICIPIO DE SAN FELIPE, GTO.</t>
  </si>
  <si>
    <t>CONSTRUCCIÓN DE CALLE CON EMPEDRADO DE LA CALLE LERDO DE TEJADA, EN LA LOCALIDAD DE SAN PEDRO DE ALMOLOYAN, MUNICIPIO DE SAN FELIPE, GTO. 2DA ETAPA</t>
  </si>
  <si>
    <t>AMPLIACION DE ELECTRIFICION EN LA LOCALIDAD DE FABRICA DE MELCHOR, EN LA CALLE VENUSTIANO CARRANZA, MUNICIPIO DE SAN FELIPE, GTO.</t>
  </si>
  <si>
    <t>CONSTRUCCIÓN DE CALLE CON EMPEDRADO DE LA CALLE MIGUEL HIDALGO, EN LA LOCALIDAD DE CHIRIMOYA VIEJA, MUNICIPIO DE SAN FELIPE, GTO. 2DA ETAPA</t>
  </si>
  <si>
    <t>a</t>
  </si>
  <si>
    <t>Integración de expediente para trámite de permiso de perforación de pozo profundo para extracción de agua potable en la localidad El Tejocote (El Domingo), en el Municipio de San Felipe, Gto. Incluye: ingreso ante CONAGUA.</t>
  </si>
  <si>
    <t>CONSTRUCCIÓN DE  TECHADO EN PRIM. IGNACIO ZARAGOZA, EN LAGUNA DE GUADALUPE, SAN FELIPE, GTO.</t>
  </si>
  <si>
    <t>CONSTRUCCIÓN DE CALLE CON EMPEDRADO EN EL MUNICIPIO DE SAN FELIPE GTO., EN LA LOCALIDAD SANTA CATARINA, EN LA CALLE AV. JUÁREZ (SEGUNDA ETAPA)</t>
  </si>
  <si>
    <t>CONSTRUCCIÓN DE CALLE CON EMPEDRADO EN EL MUNICIPIO DE SAN FELIPE, GTO. EN LA LOCALIDAD SAN BARTOLO DE BERRIOS, EN LA CALLE GUADALUPE VICTORIA</t>
  </si>
  <si>
    <t>CONSTRUCCION DE CALLE CON CONCRETO EN EL MUNICIPIO DE SAN FELIPE, GTO., EN LA LOCALIDAD CABECERA MUNICIPAL, EN LA COLONIA AVIACION, EN LA CALLE SOLIDARIDAD</t>
  </si>
  <si>
    <t>CONSTRUCCIÓN DE RED DE DRENAJE SANITARIO EN EL MUNICIPIO DE SAN FELIPE, GTO. EN LA LOCALIDAD MIGUEL HIDALGO (CUERITOS) EN LAS CALLES PALMERA, FRANCISCO VILLA, NARANJO, JACARANDAS, 5 DE MAYO, FRANCISCO I MADERO, DE LA PARRA, MIGUEL HIDALGO Y EMILIANO ZAPATA (SEGUNDA ETAPA).</t>
  </si>
  <si>
    <t>CONSTRUCCIÓN DE CALLE CON EMPEDRADO EN EL MUNICIPIO DE SAN FELIPE, GTO. EN LA LOCALIDAD SANTA ROSA, EN LA CALLE SANTA ROSA (SEGUNDA ETAPA).</t>
  </si>
  <si>
    <t>CONSTRUCCIÓN DE CALLE CON EMPEDRADO EN EL MUNICIPIO DE SAN FELIPE, GTO. EN LA LOCALIDAD SAN BARTOLO DE BERRIOS, EN LA CALLE ESCOBEDO.</t>
  </si>
  <si>
    <t>CONSTRUCCIÓN DE CALLE CON EMPEDRADO EN EL MUNICIPIO DE SAN FELIPE, GTO. EN LA LOCALIDAD SAN BARTOLO DE BERRIOS, EN LA CALLE GUANAJUATO.</t>
  </si>
  <si>
    <t>CONSTRUCCIÓN DE CALLE CON EMPEDRADO EN EL MUNICIPIO DE SAN FELIPE, GTO. EN LA LOCALIDAD SAN BARTOLO DE BERRIOS, EN LA CALLE SAN MIGUEL (1ERA ETAPA).</t>
  </si>
  <si>
    <t>CONSTRUCCIÓN DE CALLE CON EMPEDRADO EN EL MUNICIPIO DE SAN FELIPE, GTO. EN LA LOCALIDAD EL CARRETÓN, EN LA CALLE ÁLVARO OBREGÓN.</t>
  </si>
  <si>
    <t>5ta Modificación 2023</t>
  </si>
  <si>
    <t>CONSTRUCCIÓN DE ABREVADERO AGRÍCOLA (CONSTRUCCIÓN DE BORDO) EN LA LOCALIDAD 110300157 - PALO COLORADO EN EL MUNICIPIO DE SAN FELIPE, GTO.</t>
  </si>
  <si>
    <t>Cap Fichas MIDS 2023</t>
  </si>
  <si>
    <t>Com</t>
  </si>
  <si>
    <t>Dir</t>
  </si>
  <si>
    <t>Suma</t>
  </si>
  <si>
    <t xml:space="preserve">Sin Cap Fichas: </t>
  </si>
  <si>
    <t xml:space="preserve">Suma: </t>
  </si>
  <si>
    <t>ID del Proyecto en MIDS 2024</t>
  </si>
  <si>
    <t xml:space="preserve">Monto que reciban del FAIS 2024 $ </t>
  </si>
  <si>
    <t>Latitud:</t>
  </si>
  <si>
    <t>Longitud:</t>
  </si>
  <si>
    <t>(01 de Enero al 31 deMarzo. Trimestre 1ro 2025)</t>
  </si>
  <si>
    <t>Proyecto ejecutivo para pavimentación de camino de acceso a la localidad Mastranto del Refugio, Mpio. de San Felipe, Gto.</t>
  </si>
  <si>
    <t>Diagnostico de la fuente de abastecimiento de agua potable (pozo profundo) y el sistema de agua potable, en la localidad San Juan de la Chica, en el Municipio de San Felipe, Gto.</t>
  </si>
  <si>
    <t>Estudio Geofísico – Geohidrológico para la perforación de pozo profundo para la extracción de agua potable en la localidad El Oriente, San Felipe, Gto.</t>
  </si>
  <si>
    <t>Estudio Geofísico – Geohidrológico para la perforación de pozo profundo para la extracción de agua potable en la localidad San José del Tanque, San Felipe, Gto.</t>
  </si>
  <si>
    <t>Proyecto ejecutivo para la rehabilitación del sistema múltiple de agua potable (equipamiento y electrifcación de pozo profundo, linea de conducción, tanque de almacenamiento y red de distribución) para las localidades Emiliano Zapata (Zavala) y Huapanal de Lequeitio, Mpio. San Felipe, Gto.</t>
  </si>
  <si>
    <t>Proyecto ejecutivo para la rehabilitación del sistema de agua potable (equipamiento y electrifcación de pozo profundo, linea de conducción, tanque de almacenamiento y red de distribución) para la localidad San José de los Barcos, Mpio. San Felipe, Gto.</t>
  </si>
  <si>
    <t>Diagnostico de la fuente de abastecimiento de agua potable en las localidades San Antonio del Maguey, El Terrero Norte, La Balleza y Estancita del Maguey, Municipio de San Felipe, Guanajuato</t>
  </si>
  <si>
    <t>Mastranto del Refugio</t>
  </si>
  <si>
    <t>San Juan de la Chica</t>
  </si>
  <si>
    <t>1.00
Diagnóstico</t>
  </si>
  <si>
    <t>1.00
Estudio</t>
  </si>
  <si>
    <t>El Oriente</t>
  </si>
  <si>
    <t>San José del Tanque</t>
  </si>
  <si>
    <t>Emiliano Zapata (Zavala) y Huapanal de Lequeitio</t>
  </si>
  <si>
    <t>San José de los Barcos</t>
  </si>
  <si>
    <t>San Antonio del Maguey, El Terrero Norte, La Balleza y Estancita del Maguey</t>
  </si>
  <si>
    <t>Reserva presupuestal para construcción, rehabilitación y desazolve de bordo para abrevadero en localidades por definir en el municipio de San Felipe, Gto. en 2025</t>
  </si>
  <si>
    <t>Reserva presupuestal para Programa Municipal de Silos Herméticos en localidades por definir en el municipio de San Felipe, Gto. en 2025</t>
  </si>
  <si>
    <t>CONSTRUCCIÓN DE CUARTO DORMITORIO DE 3 X 4 MTS. EN SAN FELIPE (LOCALIDADES POR DEFINIR)</t>
  </si>
  <si>
    <t>CONSTRUCCION DE BAÑO CON CONEXIÓN A DRENAJE SANITARIO EN SAN FELIPE (LOCALIDADES POR DEFINIR)</t>
  </si>
  <si>
    <t>EQUIPAMIENTO CON ESTUFAS ECOLOGICAS (FOGÓN ECOLÓGICO) EN EL MUNICIPIO DE SAN FELIPE, GTO. (LOCALIDADES POR DEFINIR)</t>
  </si>
  <si>
    <t>EQUIPAMIENTO E INSTALACION DE CALENTADOR SOLAR CON CAPACIDAD DE 150 LITROS CON 12 TUBOS EN EL MUNICIPIO DE SAN FELIPE, GTO. (LOCALIDADES POR DEFINIR)</t>
  </si>
  <si>
    <t>CONSTRUCCIÓN DE CUARTO PARA COCINA DE 3X4 MTS EN SAN FELIPE (LOCALIDADES POR DEFINIR)</t>
  </si>
  <si>
    <t>EQUIPAMIENTO CON  TANQUES DE ALMACENAMIENTO TIPO  (CISTERNA, TIPO CAPTADOR)   EN EL MUNICIPIO DE SAN FELIPE, GTO. (LOCALIDADES POR DEFINIR)</t>
  </si>
  <si>
    <t>Construcción de aula en la Escuela Primaria Ignacio Ramírez, en la localidad de San José del Tanque, Municipio de San Felipe, Gto.</t>
  </si>
  <si>
    <t>Construcción de barda perimetral en Escuela Primaria Niños Héroes en la Localidad Ex Estación Chirimoya, Municipio de San Felipe, Gto.</t>
  </si>
  <si>
    <t>Rehabilitación (Intervención y restauración) de la escuela Primaria Miguel Campuzano (Turno Matutino) y Rafael Ramírez (Turno vespertino), en la localidad San Felipe, en el Municipio de San Felipe, Gto.</t>
  </si>
  <si>
    <t>Rehabilitación y consolidación de patio y sus espacios contiguos en la Escuela Primaria Vicente Guerrero Ubicada en la Localidad La Quemada, Municipio de San Felipe, Gto.</t>
  </si>
  <si>
    <t>Construcción de barda perimetral en Telesecundaria no. 663 de la Localidad Sauceda de la Luz, Municipio de San Felipe, Gto.</t>
  </si>
  <si>
    <t xml:space="preserve">Construcción de dos aulas adosadas en 3 E.E. en estructura U-2C y módulo de escaleras, en el Centro de Bachillerato Tecnológico industrial y de servicios no. 148, en Cabecera Municipal de San Felipe, Gto.	</t>
  </si>
  <si>
    <t xml:space="preserve">Construcción modulo para servicios sanitarios en la Escuela Telesecundaria no. 238, en la localidad Santa Rosa, Municipio de San Felipe, Gto. </t>
  </si>
  <si>
    <t>Construcción de techado de cancha de usos múltiples en la Telesecundaria no. 284 de la localidad El Aposento, Municipio de San Felipe, Gto.</t>
  </si>
  <si>
    <t>Construcción de líneas de conducción y redes de distribución de agua potable en las localidades de Rancho Nuevo del Carrizo, San Juan de la Chica, San Antonio de los Alpes, La Galeana, El Cabrito, El Payan y Rancho Nuevo, Municipio de San Felipe, Gto. (Tercera etapa)</t>
  </si>
  <si>
    <t>Construcción de la línea de alimentación y/o distribución de agua potable en las localidades Las Adelitas y La Gorriona, Mpio. San Felipe, Gto. (Segunda etapa)</t>
  </si>
  <si>
    <t>Construcción de línea de conducción y red de distribución de agua potable, en la localidad de Manzanales, Municipio de San Felipe, Guanajuato. (Segunda etapa)</t>
  </si>
  <si>
    <t>Construcción de tanque de almacenamiento y conexión a la red de distribución de agua potable en la localidad Rincón de Ortega, Municipio de San Felipe, Gto.</t>
  </si>
  <si>
    <t>Rehabilitación y/o ampliación del sistema de agua potable en la localidad Lequeitio, Municipio de San Felipe, Gto.</t>
  </si>
  <si>
    <t>Rehabilitación y/o ampliación del sistema de agua potable en las localidades Tepozán de Santa Rita, El Fresno y El Lindero, Municipio de San Felipe, Gto. (Primera etapa)</t>
  </si>
  <si>
    <t>Construcción de red de distribución de agua potable en la localidad de los Cuartos, Municipio de San Felipe, Gto.</t>
  </si>
  <si>
    <t>Construcción de tanque de almacenamiento y ampliación de la red de distribución de agua potable en la localidad El Estaño, Municipio de San Felipe, Gto.</t>
  </si>
  <si>
    <t>Construcción de red de drenaje sanitario y sistema de tratamiento en la localidad La Tapona, Municipio de San Felipe, Gto. (Segunda etapa)</t>
  </si>
  <si>
    <t>Construcción de planta de tratamiento de aguas residuales y colector sanitario en el Municipio de San Felipe, Gto., en la localidad Cantera Sur (Tercera etapa)</t>
  </si>
  <si>
    <t>Construcción de red de drenaje sanitario y planta de tratamiento de aguas residuales en la localidad de Puerto la Carreta, Municipio de San Felipe, Gto. (Primera etapa)</t>
  </si>
  <si>
    <t>Construcción de pavimentación con concreto en el Municipio de San Felipe, Gto., localidad San Felipe, en la Colonia Aviación, en la calle Rosales</t>
  </si>
  <si>
    <t>Construcción de pavimentación con concreto en el Municipio de San Felipe, Gto., localidad San Felipe, en la Colonia Aviación, en la calle Claveles</t>
  </si>
  <si>
    <t>Construcción de pavimentación con concreto en el Municipio de San Felipe, Gto., localidad San Felipe, en la Colonia Aviación, en la calle Lirio (Segunda Etapa)</t>
  </si>
  <si>
    <t>Construcción de pavimentación con empedrado en el Municipio de San Felipe, Gto., localidad Santa Rosa, en la calle Miguel Hidalgo</t>
  </si>
  <si>
    <t>Construcción de pavimentación con concreto en el Municipio de San Felipe, Gto., localidad San Felipe, Colonia Santa Cruz, en la Calle Santa Julia</t>
  </si>
  <si>
    <t>Construcción de pavimentación con concreto en el Municipio de San Felipe, Gto., localidad San Felipe, Colonia Santa Cruz, en la Calle Santa María de Salomé</t>
  </si>
  <si>
    <t>Construcción de pavimentación con concreto en el Municipio de San Felipe, Gto., en la localidad San Felipe, en la colonia Maravillas, en la Calle Prolongación Aldama (Tramo inicio Calle Priv. Prolongación Aldama)</t>
  </si>
  <si>
    <t>Construcción de pavimentación con empedrado en el Municipio de San Felipe, Gto., en la localidad Molino de San José, en la calle Vasco de Quiroga (Segunda etapa)</t>
  </si>
  <si>
    <t>Construcción de pavimentación con empedrado en el Municipio de San Felipe, Gto., en la localidad Chirimoya (Estación Chirimoya), en la calle Salinas de Gortari (Segunda etapa)</t>
  </si>
  <si>
    <t>Ampliación de electrificación en el Municipio de San Felipe, Gto. (Por definir)</t>
  </si>
  <si>
    <t>Sistema de agua potable en la localidad El Sauz (El Saucito), Municipio de San Felipe, Gto. (Actualización)</t>
  </si>
  <si>
    <t>Sistema de regulación "Tanque" en la localidad El Sauz (El Saucito), Municipio de San Felipe, Gto. (Actualización)</t>
  </si>
  <si>
    <t>Construcción de pavimentación con concreto en el Municipio de San Felipe, Gto., localidad San Felipe, en la Colonia Joyas del Tanque, en la calle Aeropuerto</t>
  </si>
  <si>
    <t>Construcción de pavimentación con empedrado en el Municipio de San Felipe, Gto., localidad El Carretón, en la calle Pino Suárez (Tramo de pavimento existente a Calle Venustiano Carranza)</t>
  </si>
  <si>
    <t>Construcción de camino a base de empedrado y huella de concreto en el Municipio de San Felipe, Gto., en la localidad El Zapote (5ta etapa)</t>
  </si>
  <si>
    <t>Construcción de camino a base de empedrado y huella de concreto en el Municipio de San Felipe, Gto., en la localidad San José de la Varilla (3ra etapa)</t>
  </si>
  <si>
    <t>Construcción de camino a base de empedrado y huella de concreto en el Municipio de San Felipe, Gto., en la localidad Los Martínez (8va etapa)</t>
  </si>
  <si>
    <t>Construcción de camino a base de empedrado y huella de concreto en el Municipio de San Felipe, Gto., en la localidad Sauceda de la Luz (1ra etapa)</t>
  </si>
  <si>
    <t>Rehabilitación de camino rural Los Cuartos de Bravo - La Espada E.C. San Antonio del Maguey, 9na Etapa en el Municipio de San Felipe</t>
  </si>
  <si>
    <t>Construcción de camino a base de empedrado y huella de concreto en el Municipio de San Felipe, Gto., en la localidad La Estanzuela (Quinta etapa)</t>
  </si>
  <si>
    <t>Sin registrar en SIFAIS</t>
  </si>
  <si>
    <t>OBRAS A EJECUTAR EN 2025 DEL MUNICIPIO DE SAN FELIPE</t>
  </si>
  <si>
    <t>GASTOS INDIRECTOS 2025 DEL MUNICIPIO DE SAN FELIPE</t>
  </si>
  <si>
    <t>Sin definir
ABREVADERO AGRÍCOLA</t>
  </si>
  <si>
    <t>Sin definir</t>
  </si>
  <si>
    <t>Sin definir
Silo</t>
  </si>
  <si>
    <t>1.00
Aula</t>
  </si>
  <si>
    <t>Sin definir
Aula</t>
  </si>
  <si>
    <t>2.00
Aula</t>
  </si>
  <si>
    <t>2.00
Sanitario</t>
  </si>
  <si>
    <t>1.00
Tanque</t>
  </si>
  <si>
    <t>Chirimoya (Estación Chirimoya)</t>
  </si>
  <si>
    <t>San Felipe</t>
  </si>
  <si>
    <t>La Quemada</t>
  </si>
  <si>
    <t>Sauceda de la Luz</t>
  </si>
  <si>
    <t>Santa Rosa</t>
  </si>
  <si>
    <t>El Aposento</t>
  </si>
  <si>
    <t>Rancho Nuevo del Carrizo, San Juan de la Chica, San Antonio de los Alpes, La Galeana, El Cabrito, El Payan y Rancho Nuevo</t>
  </si>
  <si>
    <t>Las Adelitas y La Gorriona</t>
  </si>
  <si>
    <t>Manzanales</t>
  </si>
  <si>
    <t>Rincón de Ortega</t>
  </si>
  <si>
    <t>Lequeitio</t>
  </si>
  <si>
    <t>Tepozán de Santa Rita, El Fresno y El Lindero</t>
  </si>
  <si>
    <t>Cuartos de Bravo</t>
  </si>
  <si>
    <t>El Estaño</t>
  </si>
  <si>
    <t>La Tapona</t>
  </si>
  <si>
    <t>Cantera Sur</t>
  </si>
  <si>
    <t>Puerto la Carreta</t>
  </si>
  <si>
    <t>Molino de San José</t>
  </si>
  <si>
    <t>El Sauz (El Saucito)</t>
  </si>
  <si>
    <t>El Carretón</t>
  </si>
  <si>
    <t>El Zapote</t>
  </si>
  <si>
    <t>San José de la Varilla</t>
  </si>
  <si>
    <t>Los Martínez</t>
  </si>
  <si>
    <t>La Espada</t>
  </si>
  <si>
    <t>La Estanzuela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</si>
</sst>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_ ;[Red]\-#,##0\ "/>
    <numFmt numFmtId="165" formatCode="dd/mm/yyyy;@"/>
    <numFmt numFmtId="166" formatCode="#,##0.00_ ;[Red]\-#,##0.00\ "/>
    <numFmt numFmtId="167" formatCode="0&quot; ACOMETIDA (S)&quot;"/>
  </numFmts>
  <fonts count="12" x14ac:knownFonts="1">
    <font>
      <sz val="11"/>
      <color theme="1"/>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sz val="11"/>
      <color indexed="8"/>
      <name val="Calibri"/>
      <family val="2"/>
    </font>
    <font>
      <b/>
      <sz val="10"/>
      <color theme="0"/>
      <name val="Arial Narrow"/>
      <family val="2"/>
    </font>
    <font>
      <b/>
      <sz val="10"/>
      <name val="Arial Narrow"/>
      <family val="2"/>
    </font>
    <font>
      <sz val="10"/>
      <color theme="1"/>
      <name val="Arial Narrow"/>
      <family val="2"/>
    </font>
    <font>
      <sz val="9"/>
      <color theme="1"/>
      <name val="Arial Narrow"/>
      <family val="2"/>
    </font>
    <font>
      <sz val="9"/>
      <color indexed="8"/>
      <name val="Arial Narrow"/>
      <family val="2"/>
    </font>
    <font>
      <sz val="10"/>
      <name val="Arial Narrow"/>
      <family val="2"/>
    </font>
  </fonts>
  <fills count="11">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9" tint="-0.249977111117893"/>
        <bgColor indexed="64"/>
      </patternFill>
    </fill>
    <fill>
      <patternFill patternType="solid">
        <fgColor rgb="FF00B050"/>
        <bgColor indexed="64"/>
      </patternFill>
    </fill>
    <fill>
      <patternFill patternType="solid">
        <fgColor theme="3" tint="-0.499984740745262"/>
        <bgColor indexed="64"/>
      </patternFill>
    </fill>
    <fill>
      <patternFill patternType="solid">
        <fgColor rgb="FF00B0F0"/>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0" borderId="0"/>
  </cellStyleXfs>
  <cellXfs count="101">
    <xf numFmtId="0" fontId="0" fillId="0" borderId="0" xfId="0"/>
    <xf numFmtId="44" fontId="0" fillId="0" borderId="0" xfId="1" applyFont="1" applyAlignment="1">
      <alignment vertical="center"/>
    </xf>
    <xf numFmtId="0" fontId="0" fillId="0" borderId="0" xfId="0" applyFont="1" applyAlignment="1">
      <alignment vertical="center"/>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0" fillId="2" borderId="2" xfId="0" applyFont="1" applyFill="1" applyBorder="1" applyAlignment="1">
      <alignment horizontal="center" vertical="center"/>
    </xf>
    <xf numFmtId="0" fontId="0" fillId="2"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164" fontId="0" fillId="0" borderId="0" xfId="0" applyNumberFormat="1" applyFont="1" applyAlignment="1">
      <alignment horizontal="center" vertical="center"/>
    </xf>
    <xf numFmtId="44" fontId="0" fillId="0" borderId="0" xfId="0" applyNumberFormat="1" applyFont="1" applyAlignment="1">
      <alignment vertical="center"/>
    </xf>
    <xf numFmtId="44" fontId="0" fillId="0" borderId="1" xfId="1" applyFont="1" applyBorder="1" applyAlignment="1">
      <alignment horizontal="center" vertical="center"/>
    </xf>
    <xf numFmtId="44" fontId="0" fillId="2" borderId="0" xfId="1" applyFont="1" applyFill="1" applyBorder="1" applyAlignment="1">
      <alignment horizontal="center" vertical="center" wrapText="1"/>
    </xf>
    <xf numFmtId="0" fontId="0" fillId="0" borderId="0" xfId="0" applyFont="1" applyAlignment="1">
      <alignment horizontal="right" vertical="center"/>
    </xf>
    <xf numFmtId="164" fontId="0" fillId="0" borderId="0" xfId="0" applyNumberFormat="1" applyFont="1" applyAlignment="1">
      <alignment horizontal="center" vertical="center" wrapText="1"/>
    </xf>
    <xf numFmtId="10" fontId="0" fillId="0" borderId="0" xfId="2" applyNumberFormat="1" applyFont="1" applyAlignment="1">
      <alignment horizontal="center" vertical="center"/>
    </xf>
    <xf numFmtId="0" fontId="3" fillId="3" borderId="0" xfId="0" applyFont="1" applyFill="1" applyAlignment="1">
      <alignment horizontal="center" vertical="center"/>
    </xf>
    <xf numFmtId="164" fontId="3" fillId="3" borderId="0" xfId="0" applyNumberFormat="1" applyFont="1" applyFill="1" applyAlignment="1">
      <alignment horizontal="center" vertical="center" wrapText="1"/>
    </xf>
    <xf numFmtId="0" fontId="0" fillId="0" borderId="0" xfId="0" applyFont="1" applyFill="1" applyAlignment="1">
      <alignment horizontal="center" vertical="center"/>
    </xf>
    <xf numFmtId="0" fontId="0" fillId="4" borderId="0" xfId="0" applyFont="1" applyFill="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justify" vertical="center" wrapText="1"/>
    </xf>
    <xf numFmtId="44" fontId="0" fillId="0" borderId="1" xfId="1" applyFont="1"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horizontal="center" vertical="center" wrapText="1"/>
    </xf>
    <xf numFmtId="3" fontId="0" fillId="0" borderId="6" xfId="0" applyNumberFormat="1" applyFont="1" applyFill="1" applyBorder="1" applyAlignment="1">
      <alignment horizontal="center" vertical="center"/>
    </xf>
    <xf numFmtId="0" fontId="0" fillId="0" borderId="0" xfId="0" applyFont="1" applyFill="1" applyAlignment="1">
      <alignment vertical="center"/>
    </xf>
    <xf numFmtId="165" fontId="0" fillId="0" borderId="1" xfId="0" applyNumberFormat="1" applyFont="1" applyFill="1" applyBorder="1" applyAlignment="1">
      <alignment horizontal="center" vertical="center"/>
    </xf>
    <xf numFmtId="165" fontId="0" fillId="0" borderId="1" xfId="0" applyNumberFormat="1" applyFont="1" applyFill="1" applyBorder="1" applyAlignment="1">
      <alignment horizontal="center" vertical="center" wrapText="1"/>
    </xf>
    <xf numFmtId="44" fontId="0" fillId="0" borderId="1" xfId="1" applyFont="1" applyFill="1" applyBorder="1" applyAlignment="1">
      <alignment horizontal="center" vertical="center"/>
    </xf>
    <xf numFmtId="44" fontId="0" fillId="0" borderId="1" xfId="1" applyFont="1" applyFill="1" applyBorder="1" applyAlignment="1">
      <alignment horizontal="center" vertical="center" wrapText="1"/>
    </xf>
    <xf numFmtId="44" fontId="0" fillId="0" borderId="0" xfId="1" applyFont="1" applyFill="1" applyBorder="1" applyAlignment="1">
      <alignment horizontal="center" vertical="center"/>
    </xf>
    <xf numFmtId="44" fontId="0" fillId="0" borderId="0" xfId="0" applyNumberFormat="1"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44" fontId="2" fillId="0" borderId="0" xfId="0" applyNumberFormat="1" applyFont="1" applyFill="1" applyAlignment="1">
      <alignment vertical="center"/>
    </xf>
    <xf numFmtId="0" fontId="4" fillId="0" borderId="0" xfId="0" applyFont="1" applyFill="1" applyAlignment="1">
      <alignment horizontal="center" vertical="center"/>
    </xf>
    <xf numFmtId="4" fontId="0" fillId="0" borderId="1" xfId="0" applyNumberFormat="1" applyFont="1" applyFill="1" applyBorder="1" applyAlignment="1">
      <alignment horizontal="justify" vertical="center" wrapText="1"/>
    </xf>
    <xf numFmtId="3" fontId="0" fillId="0" borderId="1" xfId="0" applyNumberFormat="1" applyFont="1" applyFill="1" applyBorder="1" applyAlignment="1">
      <alignment horizontal="center" vertical="center" wrapText="1"/>
    </xf>
    <xf numFmtId="0" fontId="0" fillId="0" borderId="0" xfId="0" applyFont="1" applyFill="1" applyAlignment="1">
      <alignment vertical="center" wrapText="1"/>
    </xf>
    <xf numFmtId="44" fontId="0" fillId="0" borderId="0" xfId="1" applyFont="1" applyFill="1" applyAlignment="1">
      <alignment vertical="center"/>
    </xf>
    <xf numFmtId="0" fontId="0" fillId="0" borderId="0" xfId="0" applyFont="1" applyFill="1" applyAlignment="1">
      <alignment horizontal="center" vertical="center" wrapText="1"/>
    </xf>
    <xf numFmtId="3" fontId="0" fillId="0" borderId="1"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0" xfId="1" applyNumberFormat="1" applyFont="1" applyFill="1" applyBorder="1" applyAlignment="1">
      <alignment vertical="center"/>
    </xf>
    <xf numFmtId="44" fontId="0" fillId="0" borderId="0" xfId="1" applyFont="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6" fillId="6" borderId="7" xfId="4" applyFont="1" applyFill="1" applyBorder="1" applyAlignment="1">
      <alignment horizontal="right" vertical="top" wrapText="1"/>
    </xf>
    <xf numFmtId="0" fontId="7" fillId="7" borderId="0" xfId="0" applyFont="1" applyFill="1" applyAlignment="1">
      <alignment horizontal="center" vertical="top" wrapText="1"/>
    </xf>
    <xf numFmtId="166" fontId="7" fillId="8" borderId="0" xfId="3" applyNumberFormat="1" applyFont="1" applyFill="1" applyAlignment="1">
      <alignment horizontal="center" vertical="top" wrapText="1"/>
    </xf>
    <xf numFmtId="0" fontId="8" fillId="0" borderId="0" xfId="0" applyFont="1" applyFill="1" applyAlignment="1">
      <alignment horizontal="center" vertical="top"/>
    </xf>
    <xf numFmtId="0" fontId="8" fillId="0" borderId="0" xfId="0" applyFont="1" applyFill="1" applyAlignment="1">
      <alignment horizontal="justify" vertical="top" wrapText="1"/>
    </xf>
    <xf numFmtId="4" fontId="9" fillId="0" borderId="0" xfId="3" applyNumberFormat="1" applyFont="1" applyFill="1" applyAlignment="1">
      <alignment vertical="top"/>
    </xf>
    <xf numFmtId="0" fontId="8" fillId="0" borderId="0" xfId="0" applyFont="1" applyFill="1" applyAlignment="1">
      <alignment horizontal="left" vertical="top" wrapText="1"/>
    </xf>
    <xf numFmtId="4" fontId="10" fillId="0" borderId="0" xfId="0" applyNumberFormat="1" applyFont="1" applyFill="1" applyAlignment="1" applyProtection="1">
      <alignment vertical="top"/>
    </xf>
    <xf numFmtId="0" fontId="11" fillId="0" borderId="0" xfId="0" applyFont="1" applyFill="1" applyAlignment="1">
      <alignment horizontal="center" vertical="top"/>
    </xf>
    <xf numFmtId="0" fontId="11" fillId="0" borderId="0" xfId="0" applyFont="1" applyFill="1" applyAlignment="1">
      <alignment horizontal="justify" vertical="top" wrapText="1"/>
    </xf>
    <xf numFmtId="0" fontId="0" fillId="0" borderId="0" xfId="0" applyAlignment="1">
      <alignment vertical="top"/>
    </xf>
    <xf numFmtId="4" fontId="9" fillId="0" borderId="0" xfId="3" applyNumberFormat="1" applyFont="1" applyFill="1" applyAlignment="1">
      <alignment horizontal="center" vertical="top"/>
    </xf>
    <xf numFmtId="3" fontId="9" fillId="0" borderId="0" xfId="3" applyNumberFormat="1" applyFont="1" applyFill="1" applyAlignment="1">
      <alignment horizontal="center" vertical="top"/>
    </xf>
    <xf numFmtId="3" fontId="9" fillId="3" borderId="0" xfId="3" applyNumberFormat="1" applyFont="1" applyFill="1" applyAlignment="1">
      <alignment horizontal="center" vertical="top"/>
    </xf>
    <xf numFmtId="0" fontId="0" fillId="3" borderId="0" xfId="0" applyFont="1" applyFill="1" applyAlignment="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8" fillId="9" borderId="0" xfId="0" applyFont="1" applyFill="1" applyAlignment="1">
      <alignment horizontal="justify" vertical="top" wrapText="1"/>
    </xf>
    <xf numFmtId="0" fontId="8" fillId="10" borderId="0" xfId="0" applyFont="1" applyFill="1" applyAlignment="1">
      <alignment horizontal="justify" vertical="top" wrapText="1"/>
    </xf>
    <xf numFmtId="0" fontId="8" fillId="3" borderId="0" xfId="0" applyFont="1" applyFill="1" applyAlignment="1">
      <alignment horizontal="center" vertical="top"/>
    </xf>
    <xf numFmtId="0" fontId="8" fillId="3" borderId="0" xfId="0" applyFont="1" applyFill="1" applyAlignment="1">
      <alignment horizontal="justify" vertical="top" wrapText="1"/>
    </xf>
    <xf numFmtId="4" fontId="9" fillId="3" borderId="0" xfId="3" applyNumberFormat="1" applyFont="1" applyFill="1" applyAlignment="1">
      <alignment vertical="top"/>
    </xf>
    <xf numFmtId="0" fontId="11" fillId="3" borderId="0" xfId="0" applyFont="1" applyFill="1" applyAlignment="1">
      <alignment horizontal="center" vertical="top"/>
    </xf>
    <xf numFmtId="0" fontId="11" fillId="3" borderId="0" xfId="0" applyFont="1" applyFill="1" applyAlignment="1">
      <alignment horizontal="justify" vertical="top" wrapText="1"/>
    </xf>
    <xf numFmtId="4" fontId="10" fillId="3" borderId="0" xfId="0" applyNumberFormat="1" applyFont="1" applyFill="1" applyAlignment="1" applyProtection="1">
      <alignment vertical="top"/>
    </xf>
    <xf numFmtId="0" fontId="0" fillId="0" borderId="1" xfId="0" applyFont="1" applyFill="1" applyBorder="1" applyAlignment="1">
      <alignment horizontal="center" vertical="center" wrapText="1"/>
    </xf>
    <xf numFmtId="0" fontId="0" fillId="5" borderId="0" xfId="0" applyFont="1" applyFill="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65" fontId="0" fillId="0" borderId="2" xfId="0" applyNumberFormat="1" applyFont="1" applyFill="1" applyBorder="1" applyAlignment="1">
      <alignment horizontal="center" vertical="center" wrapText="1"/>
    </xf>
    <xf numFmtId="44" fontId="0" fillId="0" borderId="0" xfId="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quotePrefix="1" applyFont="1" applyFill="1" applyAlignment="1">
      <alignment horizontal="center" vertical="center"/>
    </xf>
    <xf numFmtId="167"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44" fontId="0" fillId="2" borderId="1" xfId="1" applyFont="1" applyFill="1" applyBorder="1" applyAlignment="1">
      <alignment horizontal="center" vertical="center"/>
    </xf>
    <xf numFmtId="44" fontId="0" fillId="2" borderId="2" xfId="1"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left" vertical="center"/>
    </xf>
    <xf numFmtId="0" fontId="0" fillId="2" borderId="4" xfId="0" applyFont="1" applyFill="1" applyBorder="1" applyAlignment="1">
      <alignment horizontal="left" vertical="center"/>
    </xf>
    <xf numFmtId="0" fontId="0" fillId="2" borderId="5" xfId="0" applyFont="1" applyFill="1" applyBorder="1" applyAlignment="1">
      <alignment horizontal="left" vertical="center"/>
    </xf>
    <xf numFmtId="44" fontId="0" fillId="2" borderId="3" xfId="0" applyNumberFormat="1" applyFont="1" applyFill="1" applyBorder="1" applyAlignment="1">
      <alignment horizontal="center" vertical="center"/>
    </xf>
    <xf numFmtId="0" fontId="0" fillId="2" borderId="5" xfId="0" applyFont="1" applyFill="1" applyBorder="1" applyAlignment="1">
      <alignment horizontal="center" vertical="center"/>
    </xf>
    <xf numFmtId="44" fontId="0" fillId="2" borderId="1" xfId="1" applyFont="1" applyFill="1" applyBorder="1" applyAlignment="1">
      <alignment horizontal="center" vertical="center" wrapText="1"/>
    </xf>
    <xf numFmtId="44" fontId="0" fillId="2" borderId="2" xfId="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cellXfs>
  <cellStyles count="5">
    <cellStyle name="Millares" xfId="3" builtinId="3"/>
    <cellStyle name="Moneda" xfId="1" builtinId="4"/>
    <cellStyle name="Normal" xfId="0" builtinId="0"/>
    <cellStyle name="Normal_COG 2010" xfId="4" xr:uid="{00000000-0005-0000-0000-000003000000}"/>
    <cellStyle name="Porcentaje"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U263"/>
  <sheetViews>
    <sheetView tabSelected="1" zoomScale="65" zoomScaleNormal="65" workbookViewId="0">
      <selection activeCell="H13" sqref="H13"/>
    </sheetView>
  </sheetViews>
  <sheetFormatPr baseColWidth="10" defaultRowHeight="15" x14ac:dyDescent="0.25"/>
  <cols>
    <col min="1" max="1" width="6.140625" style="2" customWidth="1"/>
    <col min="2" max="2" width="14.42578125" style="2" bestFit="1" customWidth="1"/>
    <col min="3" max="3" width="41.5703125" style="3" customWidth="1"/>
    <col min="4" max="4" width="21.7109375" style="1" customWidth="1"/>
    <col min="5" max="5" width="13.28515625" style="2" bestFit="1" customWidth="1"/>
    <col min="6" max="6" width="14.85546875" style="2" customWidth="1"/>
    <col min="7" max="7" width="16.7109375" style="4" customWidth="1"/>
    <col min="8" max="8" width="19.42578125" style="5" customWidth="1"/>
    <col min="9" max="9" width="12.7109375" style="5" customWidth="1"/>
    <col min="10" max="10" width="22.140625" style="2" hidden="1" customWidth="1"/>
    <col min="11" max="11" width="13.28515625" style="2" hidden="1" customWidth="1"/>
    <col min="12" max="12" width="16" style="2" hidden="1" customWidth="1"/>
    <col min="13" max="13" width="17" style="2" hidden="1" customWidth="1"/>
    <col min="14" max="14" width="15.7109375" style="2" hidden="1" customWidth="1"/>
    <col min="15" max="15" width="13.42578125" style="3" hidden="1" customWidth="1"/>
    <col min="16" max="17" width="11.42578125" style="26" hidden="1" customWidth="1"/>
    <col min="18" max="18" width="11.42578125" style="5" hidden="1" customWidth="1"/>
    <col min="19" max="20" width="11.42578125" style="2" hidden="1" customWidth="1"/>
    <col min="21" max="22" width="6.140625" style="2" hidden="1" customWidth="1"/>
    <col min="23" max="23" width="11.42578125" style="2" hidden="1" customWidth="1"/>
    <col min="24" max="24" width="11.42578125" style="5" hidden="1" customWidth="1"/>
    <col min="25" max="25" width="11.42578125" style="2" hidden="1" customWidth="1"/>
    <col min="26" max="27" width="16.42578125" style="2" hidden="1" customWidth="1"/>
    <col min="28" max="28" width="13.140625" style="2" hidden="1" customWidth="1"/>
    <col min="29" max="30" width="17.140625" style="2" hidden="1" customWidth="1"/>
    <col min="31" max="31" width="17.140625" style="3" hidden="1" customWidth="1"/>
    <col min="32" max="35" width="13.85546875" style="2" hidden="1" customWidth="1"/>
    <col min="36" max="36" width="17.140625" style="2" hidden="1" customWidth="1"/>
    <col min="37" max="47" width="11.42578125" style="2" hidden="1" customWidth="1"/>
    <col min="48" max="60" width="11.42578125" style="2" customWidth="1"/>
    <col min="61" max="16384" width="11.42578125" style="2"/>
  </cols>
  <sheetData>
    <row r="1" spans="1:38" ht="15" customHeight="1" x14ac:dyDescent="0.25">
      <c r="K1" s="82" t="str">
        <f>M1&amp;"
 ESTUFA (S)"</f>
        <v>0
 ESTUFA (S)</v>
      </c>
      <c r="L1" s="25"/>
      <c r="M1" s="18">
        <f>ROUND(G1/3100,0)</f>
        <v>0</v>
      </c>
      <c r="AH1" s="11" t="s">
        <v>62</v>
      </c>
    </row>
    <row r="2" spans="1:38" ht="15" customHeight="1" x14ac:dyDescent="0.25">
      <c r="K2" s="82" t="str">
        <f>M2&amp;"
METROS CUADRADOS"</f>
        <v>0
METROS CUADRADOS</v>
      </c>
      <c r="L2" s="25"/>
      <c r="M2" s="18">
        <f>ROUNDUP(G2/3275,0)</f>
        <v>0</v>
      </c>
      <c r="AD2" s="13" t="s">
        <v>36</v>
      </c>
      <c r="AE2" s="14">
        <f>COUNTIF(AE9:AE239,AD2)</f>
        <v>2</v>
      </c>
    </row>
    <row r="3" spans="1:38" ht="15" customHeight="1" x14ac:dyDescent="0.25">
      <c r="C3" s="86" t="s">
        <v>0</v>
      </c>
      <c r="D3" s="86"/>
      <c r="E3" s="86"/>
      <c r="F3" s="86"/>
      <c r="G3" s="86"/>
      <c r="H3" s="86"/>
      <c r="I3" s="86"/>
      <c r="K3" s="82" t="str">
        <f>M3&amp;"
METROS LINEALES"</f>
        <v>40
METROS LINEALES</v>
      </c>
      <c r="L3" s="25"/>
      <c r="M3" s="18">
        <v>40</v>
      </c>
      <c r="N3" s="2" t="s">
        <v>22</v>
      </c>
      <c r="O3" s="4">
        <f>COUNTIF(O9:O261,N3)</f>
        <v>14</v>
      </c>
      <c r="P3" s="26" t="s">
        <v>311</v>
      </c>
      <c r="R3" s="4">
        <f>COUNTIF(R11:R262,P3)</f>
        <v>28</v>
      </c>
      <c r="S3" s="2" t="s">
        <v>309</v>
      </c>
      <c r="T3" s="4">
        <f>COUNTIF($T$11:$T$262,S3)</f>
        <v>40</v>
      </c>
      <c r="Y3" s="2" t="s">
        <v>53</v>
      </c>
      <c r="Z3" s="4">
        <f>COUNTIF(Z9:Z261,Y3)</f>
        <v>0</v>
      </c>
      <c r="AA3" s="4"/>
      <c r="AD3" s="13" t="s">
        <v>30</v>
      </c>
      <c r="AE3" s="14">
        <f>COUNTIF(AE9:AE239,AD3)</f>
        <v>30</v>
      </c>
      <c r="AF3" s="11" t="s">
        <v>31</v>
      </c>
      <c r="AG3" s="11" t="s">
        <v>31</v>
      </c>
      <c r="AH3" s="11" t="s">
        <v>60</v>
      </c>
      <c r="AI3" s="45"/>
    </row>
    <row r="4" spans="1:38" ht="15" customHeight="1" x14ac:dyDescent="0.25">
      <c r="C4" s="86" t="s">
        <v>1</v>
      </c>
      <c r="D4" s="86"/>
      <c r="E4" s="86"/>
      <c r="F4" s="86"/>
      <c r="G4" s="86"/>
      <c r="H4" s="86"/>
      <c r="I4" s="86"/>
      <c r="K4" s="82" t="str">
        <f>M4&amp;"
 CALENTADOR(ES)"</f>
        <v>0
 CALENTADOR(ES)</v>
      </c>
      <c r="L4" s="25"/>
      <c r="M4" s="18">
        <f>ROUND(G4/8800,0)</f>
        <v>0</v>
      </c>
      <c r="N4" s="2" t="s">
        <v>23</v>
      </c>
      <c r="O4" s="4">
        <f>COUNTIF(O9:O261,N4)</f>
        <v>1</v>
      </c>
      <c r="P4" s="26" t="s">
        <v>310</v>
      </c>
      <c r="R4" s="4">
        <f>COUNTIF(R11:R262,P4)</f>
        <v>14</v>
      </c>
      <c r="S4" s="2" t="s">
        <v>313</v>
      </c>
      <c r="T4" s="4">
        <f>COUNTIF($T$11:$T$262,S4)</f>
        <v>7</v>
      </c>
      <c r="AB4" s="11" t="s">
        <v>33</v>
      </c>
      <c r="AC4" s="9">
        <f>COUNTIF(AD9:AD239,AB4)</f>
        <v>0</v>
      </c>
      <c r="AD4" s="13" t="s">
        <v>37</v>
      </c>
      <c r="AE4" s="14">
        <f>COUNTIF(AE9:AE239,AD4)</f>
        <v>10</v>
      </c>
      <c r="AF4" s="9">
        <f>COUNTIF(AF9:AF239,AF3)</f>
        <v>0</v>
      </c>
      <c r="AG4" s="9">
        <f>COUNTIF(AG9:AG239,AG3)</f>
        <v>0</v>
      </c>
      <c r="AH4" s="9">
        <f>COUNTIF(AH9:AH239,AH3)</f>
        <v>0</v>
      </c>
      <c r="AI4" s="9"/>
    </row>
    <row r="5" spans="1:38" ht="15" customHeight="1" x14ac:dyDescent="0.25">
      <c r="C5" s="86" t="s">
        <v>319</v>
      </c>
      <c r="D5" s="86"/>
      <c r="E5" s="86"/>
      <c r="F5" s="86"/>
      <c r="G5" s="86"/>
      <c r="H5" s="86"/>
      <c r="I5" s="86"/>
      <c r="K5" s="82" t="str">
        <f>M5&amp;"
POZO AGUA POTABLE"</f>
        <v>1
POZO AGUA POTABLE</v>
      </c>
      <c r="L5" s="25"/>
      <c r="M5" s="18">
        <v>1</v>
      </c>
      <c r="N5" s="2" t="s">
        <v>24</v>
      </c>
      <c r="O5" s="4">
        <f>COUNTIF(O9:O261,N5)</f>
        <v>32</v>
      </c>
      <c r="S5" s="2" t="s">
        <v>314</v>
      </c>
      <c r="T5" s="4">
        <f>SUBTOTAL(9,T3:T4)</f>
        <v>47</v>
      </c>
      <c r="AB5" s="11" t="s">
        <v>34</v>
      </c>
      <c r="AC5" s="9">
        <f>COUNTIF(AD9:AD239,AB5)</f>
        <v>47</v>
      </c>
      <c r="AD5" s="13" t="s">
        <v>35</v>
      </c>
      <c r="AE5" s="14">
        <f>COUNTIF(AE9:AE239,AD5)</f>
        <v>5</v>
      </c>
      <c r="AF5" s="11" t="s">
        <v>32</v>
      </c>
      <c r="AG5" s="11" t="s">
        <v>32</v>
      </c>
      <c r="AH5" s="11" t="s">
        <v>61</v>
      </c>
      <c r="AI5" s="45"/>
    </row>
    <row r="6" spans="1:38" ht="15" customHeight="1" x14ac:dyDescent="0.25">
      <c r="J6" s="10">
        <f>D240</f>
        <v>123163008.3742</v>
      </c>
      <c r="K6" s="82" t="str">
        <f>M6&amp;"
PLANTA(S)"</f>
        <v>1
PLANTA(S)</v>
      </c>
      <c r="L6" s="25"/>
      <c r="M6" s="18">
        <v>1</v>
      </c>
      <c r="N6" s="2" t="s">
        <v>25</v>
      </c>
      <c r="O6" s="4">
        <f>COUNTIF(O9:O261,N6)</f>
        <v>7</v>
      </c>
      <c r="P6" s="18" t="s">
        <v>312</v>
      </c>
      <c r="Q6" s="18"/>
      <c r="R6" s="5">
        <f>SUBTOTAL(9,R3:R5)</f>
        <v>42</v>
      </c>
      <c r="S6" s="2" t="s">
        <v>57</v>
      </c>
      <c r="W6" s="9">
        <f>COUNTIF(W9:W260,P6)</f>
        <v>0</v>
      </c>
      <c r="X6" s="9">
        <f>COUNTIF(X9:X260,P6)</f>
        <v>1</v>
      </c>
      <c r="Y6" s="9">
        <f>COUNTIF(Y9:Y260,P6)-3-2</f>
        <v>-5</v>
      </c>
      <c r="Z6" s="9"/>
      <c r="AA6" s="9"/>
      <c r="AC6" s="9">
        <f>SUM(AC4:AC5)</f>
        <v>47</v>
      </c>
      <c r="AD6" s="13" t="s">
        <v>39</v>
      </c>
      <c r="AE6" s="14">
        <f>COUNTIF(AE9:AE239,AD6)</f>
        <v>0</v>
      </c>
      <c r="AF6" s="9">
        <f>COUNTIF(AF9:AF239,AF5)</f>
        <v>47</v>
      </c>
      <c r="AG6" s="9">
        <f>COUNTIF(AG9:AG239,AG5)</f>
        <v>47</v>
      </c>
      <c r="AH6" s="9">
        <f>COUNTIF(AH9:AH239,AH5)</f>
        <v>47</v>
      </c>
      <c r="AI6" s="9"/>
    </row>
    <row r="7" spans="1:38" ht="15" customHeight="1" x14ac:dyDescent="0.25">
      <c r="E7" s="92" t="s">
        <v>316</v>
      </c>
      <c r="F7" s="93"/>
      <c r="G7" s="94"/>
      <c r="H7" s="95">
        <v>126126306</v>
      </c>
      <c r="I7" s="96"/>
      <c r="J7" s="10">
        <f>D259</f>
        <v>2963297.63</v>
      </c>
      <c r="K7" s="82" t="str">
        <f>M7&amp;"
 CUARTO DORMITORIO (S)"</f>
        <v>0
 CUARTO DORMITORIO (S)</v>
      </c>
      <c r="L7" s="25"/>
      <c r="M7" s="18">
        <f>ROUND(G7/104391.4,0)</f>
        <v>0</v>
      </c>
      <c r="N7" s="5">
        <f>COUNT(D245:D258)</f>
        <v>7</v>
      </c>
      <c r="O7" s="4">
        <f>SUBTOTAL(9,O3:O6)</f>
        <v>54</v>
      </c>
      <c r="U7" s="64" t="e">
        <f>MID(N7,AD7,AE7)</f>
        <v>#VALUE!</v>
      </c>
      <c r="W7" s="9"/>
      <c r="X7" s="9"/>
      <c r="Y7" s="9">
        <f>Y6-X6</f>
        <v>-6</v>
      </c>
      <c r="Z7" s="9"/>
      <c r="AA7" s="9"/>
      <c r="AD7" s="16" t="s">
        <v>38</v>
      </c>
      <c r="AF7" s="9">
        <f>AF4+AF6</f>
        <v>47</v>
      </c>
      <c r="AG7" s="9">
        <f>AG4+AG6</f>
        <v>47</v>
      </c>
      <c r="AH7" s="9">
        <f>AH4+AH6+AH2</f>
        <v>47</v>
      </c>
      <c r="AI7" s="9"/>
    </row>
    <row r="8" spans="1:38" ht="15" customHeight="1" x14ac:dyDescent="0.25">
      <c r="J8" s="10">
        <f>J6+J7</f>
        <v>126126306.0042</v>
      </c>
      <c r="K8" s="82" t="str">
        <f>M8&amp;"
 CUARTO PARA BAÑO (S)"</f>
        <v>0
 CUARTO PARA BAÑO (S)</v>
      </c>
      <c r="L8" s="25"/>
      <c r="M8" s="18">
        <f>ROUND(G8/92548,0)</f>
        <v>0</v>
      </c>
      <c r="O8" s="4">
        <f>O7-N7</f>
        <v>47</v>
      </c>
      <c r="U8" s="2">
        <v>113</v>
      </c>
      <c r="V8" s="2">
        <v>39</v>
      </c>
      <c r="AC8" s="15">
        <f>AD8/AE8</f>
        <v>0.95744680851063835</v>
      </c>
      <c r="AD8" s="17">
        <f>AE5+AE4+AE3</f>
        <v>45</v>
      </c>
      <c r="AE8" s="14">
        <f>SUM(AE2:AE7)</f>
        <v>47</v>
      </c>
      <c r="AF8" s="15">
        <f>AF6/AF7</f>
        <v>1</v>
      </c>
      <c r="AG8" s="15">
        <f>AG6/AG7</f>
        <v>1</v>
      </c>
      <c r="AH8" s="15">
        <f>AH6/AH7</f>
        <v>1</v>
      </c>
      <c r="AI8" s="15"/>
    </row>
    <row r="9" spans="1:38" ht="20.25" customHeight="1" x14ac:dyDescent="0.25">
      <c r="A9" s="86" t="s">
        <v>12</v>
      </c>
      <c r="B9" s="87" t="s">
        <v>315</v>
      </c>
      <c r="C9" s="87" t="s">
        <v>2</v>
      </c>
      <c r="D9" s="89" t="s">
        <v>3</v>
      </c>
      <c r="E9" s="86" t="s">
        <v>9</v>
      </c>
      <c r="F9" s="86"/>
      <c r="G9" s="86"/>
      <c r="H9" s="86" t="s">
        <v>4</v>
      </c>
      <c r="I9" s="86" t="s">
        <v>5</v>
      </c>
      <c r="J9" s="10">
        <f>J8-H7</f>
        <v>4.1999965906143188E-3</v>
      </c>
      <c r="K9" s="10"/>
      <c r="L9" s="10"/>
      <c r="M9" s="10"/>
      <c r="N9" s="87" t="s">
        <v>18</v>
      </c>
      <c r="O9" s="87" t="s">
        <v>19</v>
      </c>
      <c r="Z9" s="2" t="s">
        <v>55</v>
      </c>
      <c r="AC9" s="97" t="s">
        <v>3</v>
      </c>
      <c r="AD9" s="97" t="s">
        <v>28</v>
      </c>
      <c r="AE9" s="97" t="s">
        <v>29</v>
      </c>
      <c r="AF9" s="97" t="s">
        <v>56</v>
      </c>
      <c r="AG9" s="97" t="s">
        <v>58</v>
      </c>
      <c r="AH9" s="97" t="s">
        <v>59</v>
      </c>
      <c r="AI9" s="12"/>
      <c r="AJ9" s="12"/>
    </row>
    <row r="10" spans="1:38" ht="25.5" customHeight="1" x14ac:dyDescent="0.25">
      <c r="A10" s="86"/>
      <c r="B10" s="87"/>
      <c r="C10" s="88"/>
      <c r="D10" s="90"/>
      <c r="E10" s="6" t="s">
        <v>6</v>
      </c>
      <c r="F10" s="6" t="s">
        <v>7</v>
      </c>
      <c r="G10" s="7" t="s">
        <v>8</v>
      </c>
      <c r="H10" s="91"/>
      <c r="I10" s="91"/>
      <c r="L10" s="2" t="s">
        <v>317</v>
      </c>
      <c r="M10" s="2" t="s">
        <v>318</v>
      </c>
      <c r="N10" s="88"/>
      <c r="O10" s="88"/>
      <c r="T10" s="2" t="s">
        <v>309</v>
      </c>
      <c r="Z10" s="2" t="s">
        <v>54</v>
      </c>
      <c r="AC10" s="98"/>
      <c r="AD10" s="98"/>
      <c r="AE10" s="98"/>
      <c r="AF10" s="98"/>
      <c r="AG10" s="98"/>
      <c r="AH10" s="98"/>
      <c r="AI10" s="12"/>
      <c r="AJ10" s="12"/>
    </row>
    <row r="11" spans="1:38" x14ac:dyDescent="0.25">
      <c r="A11" s="87" t="s">
        <v>384</v>
      </c>
      <c r="B11" s="86"/>
      <c r="C11" s="86"/>
      <c r="D11" s="86"/>
      <c r="E11" s="86"/>
      <c r="F11" s="86"/>
      <c r="G11" s="86"/>
      <c r="H11" s="86"/>
      <c r="I11" s="86"/>
      <c r="N11" s="8" t="s">
        <v>20</v>
      </c>
      <c r="O11" s="8" t="s">
        <v>20</v>
      </c>
      <c r="S11" s="2" t="str">
        <f>IF(A11&lt;&gt;0,"Imprimir","")</f>
        <v>Imprimir</v>
      </c>
      <c r="X11" s="18"/>
      <c r="Y11" s="19" t="str">
        <f>IF(N11="","","CAP")</f>
        <v>CAP</v>
      </c>
      <c r="Z11" s="5"/>
      <c r="AA11" s="5"/>
    </row>
    <row r="12" spans="1:38" s="26" customFormat="1" ht="60" customHeight="1" x14ac:dyDescent="0.25">
      <c r="A12" s="66">
        <v>1</v>
      </c>
      <c r="B12" s="85" t="s">
        <v>383</v>
      </c>
      <c r="C12" s="21" t="s">
        <v>336</v>
      </c>
      <c r="D12" s="22">
        <v>1218875</v>
      </c>
      <c r="E12" s="23" t="s">
        <v>10</v>
      </c>
      <c r="F12" s="23" t="s">
        <v>11</v>
      </c>
      <c r="G12" s="25" t="s">
        <v>387</v>
      </c>
      <c r="H12" s="85" t="s">
        <v>386</v>
      </c>
      <c r="I12" s="25" t="s">
        <v>387</v>
      </c>
      <c r="J12" s="26">
        <v>57.44</v>
      </c>
      <c r="L12" s="26">
        <v>21.269598780921601</v>
      </c>
      <c r="M12" s="26">
        <v>-101.135889326868</v>
      </c>
      <c r="N12" s="27">
        <v>44623</v>
      </c>
      <c r="O12" s="28" t="s">
        <v>22</v>
      </c>
      <c r="Q12" s="26" t="str">
        <f>IF(I12&lt;&gt;0,"Capturado","")</f>
        <v>Capturado</v>
      </c>
      <c r="R12" s="18" t="s">
        <v>311</v>
      </c>
      <c r="S12" s="2" t="str">
        <f t="shared" ref="S12:S58" si="0">IF(C12&lt;&gt;0,"Imprimir","")</f>
        <v>Imprimir</v>
      </c>
      <c r="T12" s="2" t="s">
        <v>309</v>
      </c>
      <c r="U12" s="2"/>
      <c r="V12" s="63"/>
      <c r="W12" s="18" t="s">
        <v>14</v>
      </c>
      <c r="X12" s="18" t="s">
        <v>14</v>
      </c>
      <c r="Y12" s="18" t="str">
        <f>IF(N12="","","CAP")</f>
        <v>CAP</v>
      </c>
      <c r="Z12" s="18" t="str">
        <f>CONCATENATE($Z$9,A12,$Z$10,B12)</f>
        <v>. 1 - Sin registrar en SIFAIS</v>
      </c>
      <c r="AA12" s="18"/>
      <c r="AC12" s="22">
        <v>1836.71</v>
      </c>
      <c r="AD12" s="29" t="str">
        <f>IF(D12&gt;0,IF(D12=AC12,"Sin Cambio","Cambió"),"")</f>
        <v>Cambió</v>
      </c>
      <c r="AE12" s="30" t="s">
        <v>30</v>
      </c>
      <c r="AF12" s="29" t="s">
        <v>32</v>
      </c>
      <c r="AG12" s="29" t="s">
        <v>32</v>
      </c>
      <c r="AH12" s="11" t="s">
        <v>61</v>
      </c>
      <c r="AI12" s="31"/>
      <c r="AJ12" s="31"/>
      <c r="AL12" s="26" t="s">
        <v>13</v>
      </c>
    </row>
    <row r="13" spans="1:38" s="26" customFormat="1" ht="60" customHeight="1" x14ac:dyDescent="0.25">
      <c r="A13" s="66">
        <v>2</v>
      </c>
      <c r="B13" s="85" t="s">
        <v>383</v>
      </c>
      <c r="C13" s="21" t="s">
        <v>337</v>
      </c>
      <c r="D13" s="22">
        <v>281125</v>
      </c>
      <c r="E13" s="23" t="s">
        <v>10</v>
      </c>
      <c r="F13" s="23" t="s">
        <v>11</v>
      </c>
      <c r="G13" s="25" t="s">
        <v>387</v>
      </c>
      <c r="H13" s="85" t="s">
        <v>388</v>
      </c>
      <c r="I13" s="25" t="s">
        <v>387</v>
      </c>
      <c r="J13" s="26">
        <v>30</v>
      </c>
      <c r="L13" s="26">
        <v>21.734888242656101</v>
      </c>
      <c r="M13" s="26">
        <v>-101.04967318470401</v>
      </c>
      <c r="N13" s="27">
        <v>44623</v>
      </c>
      <c r="O13" s="28" t="s">
        <v>22</v>
      </c>
      <c r="Q13" s="26" t="str">
        <f t="shared" ref="Q13:Q58" si="1">IF(I13&lt;&gt;0,"Capturado","")</f>
        <v>Capturado</v>
      </c>
      <c r="R13" s="18" t="s">
        <v>311</v>
      </c>
      <c r="S13" s="2" t="str">
        <f t="shared" si="0"/>
        <v>Imprimir</v>
      </c>
      <c r="T13" s="2" t="s">
        <v>309</v>
      </c>
      <c r="U13" s="2"/>
      <c r="V13" s="63"/>
      <c r="W13" s="18" t="s">
        <v>14</v>
      </c>
      <c r="X13" s="18" t="s">
        <v>14</v>
      </c>
      <c r="Y13" s="18" t="str">
        <f t="shared" ref="Y13:Y58" si="2">IF(N13="","","CAP")</f>
        <v>CAP</v>
      </c>
      <c r="Z13" s="18" t="str">
        <f t="shared" ref="Z13:Z58" si="3">CONCATENATE($Z$9,A13,$Z$10,B13)</f>
        <v>. 2 - Sin registrar en SIFAIS</v>
      </c>
      <c r="AA13" s="18"/>
      <c r="AC13" s="22">
        <v>5786.03</v>
      </c>
      <c r="AD13" s="29" t="str">
        <f t="shared" ref="AD13:AD58" si="4">IF(D13&gt;0,IF(D13=AC13,"Sin Cambio","Cambió"),"")</f>
        <v>Cambió</v>
      </c>
      <c r="AE13" s="30" t="s">
        <v>36</v>
      </c>
      <c r="AF13" s="29" t="s">
        <v>32</v>
      </c>
      <c r="AG13" s="29" t="s">
        <v>32</v>
      </c>
      <c r="AH13" s="11" t="s">
        <v>61</v>
      </c>
      <c r="AI13" s="31"/>
      <c r="AJ13" s="31"/>
    </row>
    <row r="14" spans="1:38" s="26" customFormat="1" ht="60" customHeight="1" x14ac:dyDescent="0.25">
      <c r="A14" s="66">
        <v>3</v>
      </c>
      <c r="B14" s="85" t="s">
        <v>383</v>
      </c>
      <c r="C14" s="21" t="s">
        <v>338</v>
      </c>
      <c r="D14" s="22">
        <v>4689581.29</v>
      </c>
      <c r="E14" s="23" t="s">
        <v>10</v>
      </c>
      <c r="F14" s="23" t="s">
        <v>11</v>
      </c>
      <c r="G14" s="25" t="s">
        <v>387</v>
      </c>
      <c r="H14" s="85" t="str">
        <f>J14&amp;"
 CUARTO DORMITORIO (S)"</f>
        <v>Sin definir
 CUARTO DORMITORIO (S)</v>
      </c>
      <c r="I14" s="25" t="s">
        <v>387</v>
      </c>
      <c r="J14" s="26" t="s">
        <v>387</v>
      </c>
      <c r="L14" s="26">
        <v>21.479286135536501</v>
      </c>
      <c r="M14" s="26">
        <v>-101.215931272362</v>
      </c>
      <c r="N14" s="27">
        <v>44623</v>
      </c>
      <c r="O14" s="28" t="s">
        <v>22</v>
      </c>
      <c r="Q14" s="26" t="str">
        <f t="shared" si="1"/>
        <v>Capturado</v>
      </c>
      <c r="R14" s="18" t="s">
        <v>311</v>
      </c>
      <c r="S14" s="2" t="str">
        <f t="shared" si="0"/>
        <v>Imprimir</v>
      </c>
      <c r="T14" s="2" t="s">
        <v>309</v>
      </c>
      <c r="U14" s="2"/>
      <c r="V14" s="63"/>
      <c r="W14" s="18" t="s">
        <v>14</v>
      </c>
      <c r="X14" s="18" t="s">
        <v>14</v>
      </c>
      <c r="Y14" s="18" t="str">
        <f t="shared" si="2"/>
        <v>CAP</v>
      </c>
      <c r="Z14" s="18" t="str">
        <f t="shared" si="3"/>
        <v>. 3 - Sin registrar en SIFAIS</v>
      </c>
      <c r="AA14" s="18"/>
      <c r="AB14" s="32">
        <f>D14/5</f>
        <v>937916.25800000003</v>
      </c>
      <c r="AC14" s="22">
        <v>19623.349999999999</v>
      </c>
      <c r="AD14" s="29" t="str">
        <f t="shared" si="4"/>
        <v>Cambió</v>
      </c>
      <c r="AE14" s="30" t="s">
        <v>30</v>
      </c>
      <c r="AF14" s="29" t="s">
        <v>32</v>
      </c>
      <c r="AG14" s="29" t="s">
        <v>32</v>
      </c>
      <c r="AH14" s="11" t="s">
        <v>61</v>
      </c>
      <c r="AI14" s="31"/>
      <c r="AJ14" s="31"/>
    </row>
    <row r="15" spans="1:38" s="26" customFormat="1" ht="60" customHeight="1" x14ac:dyDescent="0.25">
      <c r="A15" s="66">
        <v>4</v>
      </c>
      <c r="B15" s="85" t="s">
        <v>383</v>
      </c>
      <c r="C15" s="21" t="s">
        <v>339</v>
      </c>
      <c r="D15" s="22">
        <v>1215972.29</v>
      </c>
      <c r="E15" s="23" t="s">
        <v>10</v>
      </c>
      <c r="F15" s="23" t="s">
        <v>11</v>
      </c>
      <c r="G15" s="25" t="s">
        <v>387</v>
      </c>
      <c r="H15" s="85" t="str">
        <f>J15&amp;"
 CUARTO PARA BAÑO (S)"</f>
        <v>Sin definir
 CUARTO PARA BAÑO (S)</v>
      </c>
      <c r="I15" s="25" t="s">
        <v>387</v>
      </c>
      <c r="J15" s="26" t="s">
        <v>387</v>
      </c>
      <c r="L15" s="26">
        <v>21.295634698681699</v>
      </c>
      <c r="M15" s="26">
        <v>-101.242667248641</v>
      </c>
      <c r="N15" s="27">
        <v>44624</v>
      </c>
      <c r="O15" s="28" t="s">
        <v>22</v>
      </c>
      <c r="Q15" s="26" t="str">
        <f t="shared" si="1"/>
        <v>Capturado</v>
      </c>
      <c r="R15" s="18" t="s">
        <v>311</v>
      </c>
      <c r="S15" s="2" t="str">
        <f t="shared" si="0"/>
        <v>Imprimir</v>
      </c>
      <c r="T15" s="2" t="s">
        <v>309</v>
      </c>
      <c r="U15" s="2"/>
      <c r="V15" s="63"/>
      <c r="W15" s="33" t="s">
        <v>14</v>
      </c>
      <c r="X15" s="18" t="s">
        <v>14</v>
      </c>
      <c r="Y15" s="34" t="str">
        <f t="shared" si="2"/>
        <v>CAP</v>
      </c>
      <c r="Z15" s="18" t="str">
        <f t="shared" si="3"/>
        <v>. 4 - Sin registrar en SIFAIS</v>
      </c>
      <c r="AA15" s="18"/>
      <c r="AB15" s="35">
        <f>D15/6</f>
        <v>202662.04833333334</v>
      </c>
      <c r="AC15" s="22">
        <v>22527.83</v>
      </c>
      <c r="AD15" s="29" t="str">
        <f t="shared" si="4"/>
        <v>Cambió</v>
      </c>
      <c r="AE15" s="30" t="s">
        <v>30</v>
      </c>
      <c r="AF15" s="29" t="s">
        <v>32</v>
      </c>
      <c r="AG15" s="29" t="s">
        <v>32</v>
      </c>
      <c r="AH15" s="11" t="s">
        <v>61</v>
      </c>
      <c r="AI15" s="31"/>
      <c r="AJ15" s="31"/>
    </row>
    <row r="16" spans="1:38" s="26" customFormat="1" ht="90" customHeight="1" x14ac:dyDescent="0.25">
      <c r="A16" s="66">
        <v>5</v>
      </c>
      <c r="B16" s="85" t="s">
        <v>383</v>
      </c>
      <c r="C16" s="21" t="s">
        <v>340</v>
      </c>
      <c r="D16" s="22">
        <v>1815000</v>
      </c>
      <c r="E16" s="23" t="s">
        <v>10</v>
      </c>
      <c r="F16" s="23" t="s">
        <v>11</v>
      </c>
      <c r="G16" s="25" t="s">
        <v>387</v>
      </c>
      <c r="H16" s="85" t="str">
        <f>J16&amp;"
 ESTUFA (S)"</f>
        <v>Sin definir
 ESTUFA (S)</v>
      </c>
      <c r="I16" s="25" t="s">
        <v>387</v>
      </c>
      <c r="J16" s="85" t="s">
        <v>387</v>
      </c>
      <c r="L16" s="26">
        <v>21.603380999998802</v>
      </c>
      <c r="M16" s="26">
        <v>-101.220697999994</v>
      </c>
      <c r="N16" s="27">
        <v>44624</v>
      </c>
      <c r="O16" s="28" t="s">
        <v>22</v>
      </c>
      <c r="Q16" s="26" t="str">
        <f t="shared" si="1"/>
        <v>Capturado</v>
      </c>
      <c r="R16" s="18" t="s">
        <v>311</v>
      </c>
      <c r="S16" s="2" t="str">
        <f t="shared" si="0"/>
        <v>Imprimir</v>
      </c>
      <c r="T16" s="2" t="s">
        <v>309</v>
      </c>
      <c r="U16" s="2"/>
      <c r="V16" s="63"/>
      <c r="W16" s="18" t="s">
        <v>14</v>
      </c>
      <c r="X16" s="18" t="s">
        <v>14</v>
      </c>
      <c r="Y16" s="18" t="str">
        <f t="shared" si="2"/>
        <v>CAP</v>
      </c>
      <c r="Z16" s="18" t="str">
        <f t="shared" si="3"/>
        <v>. 5 - Sin registrar en SIFAIS</v>
      </c>
      <c r="AA16" s="18"/>
      <c r="AC16" s="22">
        <v>213408.37</v>
      </c>
      <c r="AD16" s="29" t="str">
        <f t="shared" si="4"/>
        <v>Cambió</v>
      </c>
      <c r="AE16" s="30" t="s">
        <v>30</v>
      </c>
      <c r="AF16" s="29" t="s">
        <v>32</v>
      </c>
      <c r="AG16" s="29" t="s">
        <v>32</v>
      </c>
      <c r="AH16" s="11" t="s">
        <v>61</v>
      </c>
      <c r="AI16" s="31"/>
      <c r="AJ16" s="31"/>
    </row>
    <row r="17" spans="1:36" s="26" customFormat="1" ht="93.75" customHeight="1" x14ac:dyDescent="0.25">
      <c r="A17" s="66">
        <v>6</v>
      </c>
      <c r="B17" s="85" t="s">
        <v>383</v>
      </c>
      <c r="C17" s="21" t="s">
        <v>341</v>
      </c>
      <c r="D17" s="22">
        <v>4500000</v>
      </c>
      <c r="E17" s="23" t="s">
        <v>10</v>
      </c>
      <c r="F17" s="23" t="s">
        <v>11</v>
      </c>
      <c r="G17" s="25" t="s">
        <v>387</v>
      </c>
      <c r="H17" s="85" t="str">
        <f t="shared" ref="H17" si="5">J17&amp;"
 CALENTADOR(ES)"</f>
        <v>Sin definir
 CALENTADOR(ES)</v>
      </c>
      <c r="I17" s="25" t="s">
        <v>387</v>
      </c>
      <c r="J17" s="85" t="s">
        <v>387</v>
      </c>
      <c r="L17" s="26">
        <v>21.3930720374982</v>
      </c>
      <c r="M17" s="26">
        <v>-101.418901888254</v>
      </c>
      <c r="N17" s="27">
        <v>44624</v>
      </c>
      <c r="O17" s="28" t="s">
        <v>22</v>
      </c>
      <c r="Q17" s="26" t="str">
        <f t="shared" si="1"/>
        <v>Capturado</v>
      </c>
      <c r="R17" s="18" t="s">
        <v>311</v>
      </c>
      <c r="S17" s="2" t="str">
        <f t="shared" si="0"/>
        <v>Imprimir</v>
      </c>
      <c r="T17" s="2" t="s">
        <v>309</v>
      </c>
      <c r="U17" s="2"/>
      <c r="V17" s="63"/>
      <c r="W17" s="18" t="s">
        <v>14</v>
      </c>
      <c r="X17" s="18" t="s">
        <v>14</v>
      </c>
      <c r="Y17" s="18" t="str">
        <f t="shared" si="2"/>
        <v>CAP</v>
      </c>
      <c r="Z17" s="18" t="str">
        <f t="shared" si="3"/>
        <v>. 6 - Sin registrar en SIFAIS</v>
      </c>
      <c r="AA17" s="18"/>
      <c r="AC17" s="22">
        <v>16794.53</v>
      </c>
      <c r="AD17" s="29" t="str">
        <f t="shared" si="4"/>
        <v>Cambió</v>
      </c>
      <c r="AE17" s="30" t="s">
        <v>35</v>
      </c>
      <c r="AF17" s="29" t="s">
        <v>32</v>
      </c>
      <c r="AG17" s="29" t="s">
        <v>32</v>
      </c>
      <c r="AH17" s="11" t="s">
        <v>61</v>
      </c>
      <c r="AI17" s="31"/>
      <c r="AJ17" s="31"/>
    </row>
    <row r="18" spans="1:36" s="26" customFormat="1" ht="105" customHeight="1" x14ac:dyDescent="0.25">
      <c r="A18" s="66">
        <v>7</v>
      </c>
      <c r="B18" s="85" t="s">
        <v>383</v>
      </c>
      <c r="C18" s="21" t="s">
        <v>342</v>
      </c>
      <c r="D18" s="22">
        <v>800000</v>
      </c>
      <c r="E18" s="23" t="s">
        <v>10</v>
      </c>
      <c r="F18" s="23" t="s">
        <v>11</v>
      </c>
      <c r="G18" s="25" t="s">
        <v>387</v>
      </c>
      <c r="H18" s="85" t="str">
        <f>J18&amp;"
 CUARTO PARA COCINA (S)"</f>
        <v>Sin definir
 CUARTO PARA COCINA (S)</v>
      </c>
      <c r="I18" s="25" t="s">
        <v>387</v>
      </c>
      <c r="J18" s="85" t="s">
        <v>387</v>
      </c>
      <c r="L18" s="26">
        <v>21.558878993758398</v>
      </c>
      <c r="M18" s="26">
        <v>-101.222582143324</v>
      </c>
      <c r="N18" s="27">
        <v>44624</v>
      </c>
      <c r="O18" s="28" t="s">
        <v>22</v>
      </c>
      <c r="Q18" s="26" t="str">
        <f t="shared" si="1"/>
        <v>Capturado</v>
      </c>
      <c r="R18" s="18" t="s">
        <v>311</v>
      </c>
      <c r="S18" s="2" t="str">
        <f t="shared" si="0"/>
        <v>Imprimir</v>
      </c>
      <c r="T18" s="2" t="s">
        <v>309</v>
      </c>
      <c r="U18" s="2"/>
      <c r="V18" s="63"/>
      <c r="W18" s="18" t="s">
        <v>14</v>
      </c>
      <c r="X18" s="18" t="s">
        <v>14</v>
      </c>
      <c r="Y18" s="18" t="str">
        <f t="shared" si="2"/>
        <v>CAP</v>
      </c>
      <c r="Z18" s="18" t="str">
        <f t="shared" si="3"/>
        <v>. 7 - Sin registrar en SIFAIS</v>
      </c>
      <c r="AA18" s="18"/>
      <c r="AC18" s="22">
        <v>99282.8</v>
      </c>
      <c r="AD18" s="29" t="str">
        <f t="shared" si="4"/>
        <v>Cambió</v>
      </c>
      <c r="AE18" s="30" t="s">
        <v>35</v>
      </c>
      <c r="AF18" s="29" t="s">
        <v>32</v>
      </c>
      <c r="AG18" s="29" t="s">
        <v>32</v>
      </c>
      <c r="AH18" s="11" t="s">
        <v>61</v>
      </c>
      <c r="AI18" s="31"/>
      <c r="AJ18" s="31"/>
    </row>
    <row r="19" spans="1:36" s="26" customFormat="1" ht="81.75" customHeight="1" x14ac:dyDescent="0.25">
      <c r="A19" s="66">
        <v>8</v>
      </c>
      <c r="B19" s="85" t="s">
        <v>383</v>
      </c>
      <c r="C19" s="21" t="s">
        <v>343</v>
      </c>
      <c r="D19" s="22">
        <v>800000</v>
      </c>
      <c r="E19" s="23" t="s">
        <v>10</v>
      </c>
      <c r="F19" s="23" t="s">
        <v>11</v>
      </c>
      <c r="G19" s="25" t="s">
        <v>387</v>
      </c>
      <c r="H19" s="85" t="str">
        <f>J19&amp;"
 TANQUE (S)"</f>
        <v>Sin definir
 TANQUE (S)</v>
      </c>
      <c r="I19" s="25" t="s">
        <v>387</v>
      </c>
      <c r="J19" s="85" t="s">
        <v>387</v>
      </c>
      <c r="L19" s="26">
        <v>21.3423055555545</v>
      </c>
      <c r="M19" s="26">
        <v>-101.47352777777201</v>
      </c>
      <c r="N19" s="27">
        <v>44624</v>
      </c>
      <c r="O19" s="28" t="s">
        <v>22</v>
      </c>
      <c r="Q19" s="26" t="str">
        <f t="shared" si="1"/>
        <v>Capturado</v>
      </c>
      <c r="R19" s="18" t="s">
        <v>311</v>
      </c>
      <c r="S19" s="2" t="str">
        <f t="shared" si="0"/>
        <v>Imprimir</v>
      </c>
      <c r="T19" s="2" t="s">
        <v>309</v>
      </c>
      <c r="U19" s="2"/>
      <c r="V19" s="63"/>
      <c r="W19" s="18" t="s">
        <v>14</v>
      </c>
      <c r="X19" s="18" t="s">
        <v>14</v>
      </c>
      <c r="Y19" s="18" t="str">
        <f t="shared" si="2"/>
        <v>CAP</v>
      </c>
      <c r="Z19" s="18" t="str">
        <f t="shared" si="3"/>
        <v>. 8 - Sin registrar en SIFAIS</v>
      </c>
      <c r="AA19" s="18"/>
      <c r="AC19" s="22">
        <v>44306.69</v>
      </c>
      <c r="AD19" s="29" t="str">
        <f t="shared" si="4"/>
        <v>Cambió</v>
      </c>
      <c r="AE19" s="30" t="s">
        <v>30</v>
      </c>
      <c r="AF19" s="29" t="s">
        <v>32</v>
      </c>
      <c r="AG19" s="29" t="s">
        <v>32</v>
      </c>
      <c r="AH19" s="11" t="s">
        <v>61</v>
      </c>
      <c r="AI19" s="31"/>
      <c r="AJ19" s="31"/>
    </row>
    <row r="20" spans="1:36" s="26" customFormat="1" ht="75" customHeight="1" x14ac:dyDescent="0.25">
      <c r="A20" s="66">
        <v>9</v>
      </c>
      <c r="B20" s="85" t="s">
        <v>383</v>
      </c>
      <c r="C20" s="21" t="s">
        <v>344</v>
      </c>
      <c r="D20" s="22">
        <v>744781.07</v>
      </c>
      <c r="E20" s="23" t="s">
        <v>10</v>
      </c>
      <c r="F20" s="23" t="s">
        <v>11</v>
      </c>
      <c r="G20" s="75" t="s">
        <v>332</v>
      </c>
      <c r="H20" s="85" t="s">
        <v>389</v>
      </c>
      <c r="I20" s="25" t="s">
        <v>387</v>
      </c>
      <c r="L20" s="26">
        <v>21.344444444443301</v>
      </c>
      <c r="M20" s="26">
        <v>-101.498361111105</v>
      </c>
      <c r="N20" s="27">
        <v>44624</v>
      </c>
      <c r="O20" s="28" t="s">
        <v>22</v>
      </c>
      <c r="Q20" s="26" t="str">
        <f t="shared" si="1"/>
        <v>Capturado</v>
      </c>
      <c r="R20" s="18" t="s">
        <v>311</v>
      </c>
      <c r="S20" s="2" t="str">
        <f t="shared" si="0"/>
        <v>Imprimir</v>
      </c>
      <c r="T20" s="2" t="s">
        <v>309</v>
      </c>
      <c r="U20" s="2"/>
      <c r="V20" s="63"/>
      <c r="W20" s="18" t="s">
        <v>14</v>
      </c>
      <c r="X20" s="18" t="s">
        <v>14</v>
      </c>
      <c r="Y20" s="18" t="str">
        <f t="shared" si="2"/>
        <v>CAP</v>
      </c>
      <c r="Z20" s="18" t="str">
        <f t="shared" si="3"/>
        <v>. 9 - Sin registrar en SIFAIS</v>
      </c>
      <c r="AA20" s="18"/>
      <c r="AC20" s="22">
        <v>196630.26</v>
      </c>
      <c r="AD20" s="29" t="str">
        <f t="shared" si="4"/>
        <v>Cambió</v>
      </c>
      <c r="AE20" s="30" t="s">
        <v>35</v>
      </c>
      <c r="AF20" s="29" t="s">
        <v>32</v>
      </c>
      <c r="AG20" s="29" t="s">
        <v>32</v>
      </c>
      <c r="AH20" s="11" t="s">
        <v>61</v>
      </c>
      <c r="AI20" s="31"/>
      <c r="AJ20" s="31"/>
    </row>
    <row r="21" spans="1:36" s="26" customFormat="1" ht="75.75" customHeight="1" x14ac:dyDescent="0.25">
      <c r="A21" s="66">
        <v>10</v>
      </c>
      <c r="B21" s="85" t="s">
        <v>383</v>
      </c>
      <c r="C21" s="21" t="s">
        <v>345</v>
      </c>
      <c r="D21" s="22">
        <v>2600000</v>
      </c>
      <c r="E21" s="23" t="s">
        <v>10</v>
      </c>
      <c r="F21" s="23" t="s">
        <v>11</v>
      </c>
      <c r="G21" s="75" t="s">
        <v>394</v>
      </c>
      <c r="H21" s="85" t="str">
        <f>J21&amp;"
METROS LINEALES"</f>
        <v>Sin definir
METROS LINEALES</v>
      </c>
      <c r="I21" s="25" t="s">
        <v>387</v>
      </c>
      <c r="J21" s="83" t="s">
        <v>387</v>
      </c>
      <c r="L21" s="26">
        <v>21.317027777776701</v>
      </c>
      <c r="M21" s="26">
        <v>-101.432777777772</v>
      </c>
      <c r="N21" s="27">
        <v>44624</v>
      </c>
      <c r="O21" s="28" t="s">
        <v>22</v>
      </c>
      <c r="Q21" s="26" t="str">
        <f t="shared" si="1"/>
        <v>Capturado</v>
      </c>
      <c r="R21" s="18" t="s">
        <v>311</v>
      </c>
      <c r="S21" s="2" t="str">
        <f t="shared" si="0"/>
        <v>Imprimir</v>
      </c>
      <c r="T21" s="2" t="s">
        <v>309</v>
      </c>
      <c r="U21" s="2"/>
      <c r="V21" s="63"/>
      <c r="W21" s="18" t="s">
        <v>14</v>
      </c>
      <c r="X21" s="18" t="s">
        <v>14</v>
      </c>
      <c r="Y21" s="18" t="str">
        <f t="shared" si="2"/>
        <v>CAP</v>
      </c>
      <c r="Z21" s="18" t="str">
        <f t="shared" si="3"/>
        <v>. 10 - Sin registrar en SIFAIS</v>
      </c>
      <c r="AA21" s="18"/>
      <c r="AC21" s="22">
        <v>225917.51</v>
      </c>
      <c r="AD21" s="29" t="str">
        <f t="shared" si="4"/>
        <v>Cambió</v>
      </c>
      <c r="AE21" s="30" t="s">
        <v>30</v>
      </c>
      <c r="AF21" s="29" t="s">
        <v>32</v>
      </c>
      <c r="AG21" s="29" t="s">
        <v>32</v>
      </c>
      <c r="AH21" s="11" t="s">
        <v>61</v>
      </c>
      <c r="AI21" s="31"/>
      <c r="AJ21" s="31"/>
    </row>
    <row r="22" spans="1:36" s="26" customFormat="1" ht="89.25" customHeight="1" x14ac:dyDescent="0.25">
      <c r="A22" s="66">
        <v>11</v>
      </c>
      <c r="B22" s="85" t="s">
        <v>383</v>
      </c>
      <c r="C22" s="21" t="s">
        <v>346</v>
      </c>
      <c r="D22" s="22">
        <v>4000000</v>
      </c>
      <c r="E22" s="23" t="s">
        <v>10</v>
      </c>
      <c r="F22" s="23" t="s">
        <v>11</v>
      </c>
      <c r="G22" s="75" t="s">
        <v>395</v>
      </c>
      <c r="H22" s="85" t="s">
        <v>390</v>
      </c>
      <c r="I22" s="25" t="s">
        <v>387</v>
      </c>
      <c r="L22" s="26">
        <v>21.424249153841401</v>
      </c>
      <c r="M22" s="26">
        <v>-101.192416272622</v>
      </c>
      <c r="N22" s="27">
        <v>44624</v>
      </c>
      <c r="O22" s="28" t="s">
        <v>22</v>
      </c>
      <c r="Q22" s="26" t="str">
        <f t="shared" si="1"/>
        <v>Capturado</v>
      </c>
      <c r="R22" s="18" t="s">
        <v>311</v>
      </c>
      <c r="S22" s="2" t="str">
        <f t="shared" si="0"/>
        <v>Imprimir</v>
      </c>
      <c r="T22" s="2" t="s">
        <v>309</v>
      </c>
      <c r="U22" s="2"/>
      <c r="V22" s="63"/>
      <c r="W22" s="18" t="s">
        <v>14</v>
      </c>
      <c r="X22" s="18" t="s">
        <v>14</v>
      </c>
      <c r="Y22" s="36" t="str">
        <f t="shared" si="2"/>
        <v>CAP</v>
      </c>
      <c r="Z22" s="18" t="str">
        <f t="shared" si="3"/>
        <v>. 11 - Sin registrar en SIFAIS</v>
      </c>
      <c r="AA22" s="18"/>
      <c r="AC22" s="22">
        <v>116994.09</v>
      </c>
      <c r="AD22" s="29" t="str">
        <f t="shared" si="4"/>
        <v>Cambió</v>
      </c>
      <c r="AE22" s="30" t="s">
        <v>30</v>
      </c>
      <c r="AF22" s="29" t="s">
        <v>32</v>
      </c>
      <c r="AG22" s="29" t="s">
        <v>32</v>
      </c>
      <c r="AH22" s="11" t="s">
        <v>61</v>
      </c>
      <c r="AI22" s="31"/>
      <c r="AJ22" s="31"/>
    </row>
    <row r="23" spans="1:36" s="26" customFormat="1" ht="73.5" customHeight="1" x14ac:dyDescent="0.25">
      <c r="A23" s="66">
        <v>12</v>
      </c>
      <c r="B23" s="85" t="s">
        <v>383</v>
      </c>
      <c r="C23" s="21" t="s">
        <v>347</v>
      </c>
      <c r="D23" s="22">
        <v>2355392.3800000004</v>
      </c>
      <c r="E23" s="23" t="s">
        <v>10</v>
      </c>
      <c r="F23" s="23" t="s">
        <v>11</v>
      </c>
      <c r="G23" s="75" t="s">
        <v>396</v>
      </c>
      <c r="H23" s="85" t="s">
        <v>390</v>
      </c>
      <c r="I23" s="25" t="s">
        <v>387</v>
      </c>
      <c r="L23" s="26">
        <v>21.357305559998899</v>
      </c>
      <c r="M23" s="26">
        <v>-101.40455555555</v>
      </c>
      <c r="N23" s="27">
        <v>44624</v>
      </c>
      <c r="O23" s="28" t="s">
        <v>22</v>
      </c>
      <c r="Q23" s="26" t="str">
        <f t="shared" si="1"/>
        <v>Capturado</v>
      </c>
      <c r="R23" s="18" t="s">
        <v>311</v>
      </c>
      <c r="S23" s="2" t="str">
        <f t="shared" si="0"/>
        <v>Imprimir</v>
      </c>
      <c r="T23" s="2" t="s">
        <v>309</v>
      </c>
      <c r="U23" s="2"/>
      <c r="V23" s="63"/>
      <c r="W23" s="18" t="s">
        <v>14</v>
      </c>
      <c r="X23" s="18" t="s">
        <v>14</v>
      </c>
      <c r="Y23" s="18" t="str">
        <f t="shared" si="2"/>
        <v>CAP</v>
      </c>
      <c r="Z23" s="18" t="str">
        <f t="shared" si="3"/>
        <v>. 12 - Sin registrar en SIFAIS</v>
      </c>
      <c r="AA23" s="18"/>
      <c r="AC23" s="22">
        <v>27024.79</v>
      </c>
      <c r="AD23" s="29" t="str">
        <f t="shared" si="4"/>
        <v>Cambió</v>
      </c>
      <c r="AE23" s="30" t="s">
        <v>30</v>
      </c>
      <c r="AF23" s="29" t="s">
        <v>32</v>
      </c>
      <c r="AG23" s="29" t="s">
        <v>32</v>
      </c>
      <c r="AH23" s="11" t="s">
        <v>61</v>
      </c>
      <c r="AI23" s="31"/>
      <c r="AJ23" s="31"/>
    </row>
    <row r="24" spans="1:36" s="26" customFormat="1" ht="62.25" customHeight="1" x14ac:dyDescent="0.25">
      <c r="A24" s="66">
        <v>13</v>
      </c>
      <c r="B24" s="85" t="s">
        <v>383</v>
      </c>
      <c r="C24" s="21" t="s">
        <v>348</v>
      </c>
      <c r="D24" s="22">
        <v>1500000</v>
      </c>
      <c r="E24" s="23" t="s">
        <v>10</v>
      </c>
      <c r="F24" s="23" t="s">
        <v>11</v>
      </c>
      <c r="G24" s="75" t="s">
        <v>397</v>
      </c>
      <c r="H24" s="85" t="str">
        <f>J24&amp;"
METROS LINEALES"</f>
        <v>Sin definir
METROS LINEALES</v>
      </c>
      <c r="I24" s="25" t="s">
        <v>387</v>
      </c>
      <c r="J24" s="83" t="s">
        <v>387</v>
      </c>
      <c r="L24" s="26">
        <v>21.358052296038199</v>
      </c>
      <c r="M24" s="26">
        <v>-101.173448891397</v>
      </c>
      <c r="N24" s="27">
        <v>44624</v>
      </c>
      <c r="O24" s="28" t="s">
        <v>22</v>
      </c>
      <c r="Q24" s="26" t="str">
        <f t="shared" si="1"/>
        <v>Capturado</v>
      </c>
      <c r="R24" s="18" t="s">
        <v>311</v>
      </c>
      <c r="S24" s="2" t="str">
        <f t="shared" si="0"/>
        <v>Imprimir</v>
      </c>
      <c r="T24" s="2" t="s">
        <v>309</v>
      </c>
      <c r="U24" s="2"/>
      <c r="V24" s="63"/>
      <c r="W24" s="18" t="s">
        <v>14</v>
      </c>
      <c r="X24" s="18" t="s">
        <v>14</v>
      </c>
      <c r="Y24" s="18" t="str">
        <f t="shared" si="2"/>
        <v>CAP</v>
      </c>
      <c r="Z24" s="18" t="str">
        <f t="shared" si="3"/>
        <v>. 13 - Sin registrar en SIFAIS</v>
      </c>
      <c r="AA24" s="18"/>
      <c r="AC24" s="22">
        <v>48315.07</v>
      </c>
      <c r="AD24" s="29" t="str">
        <f t="shared" si="4"/>
        <v>Cambió</v>
      </c>
      <c r="AE24" s="30" t="s">
        <v>35</v>
      </c>
      <c r="AF24" s="29" t="s">
        <v>32</v>
      </c>
      <c r="AG24" s="29" t="s">
        <v>32</v>
      </c>
      <c r="AH24" s="11" t="s">
        <v>61</v>
      </c>
      <c r="AI24" s="31"/>
      <c r="AJ24" s="31"/>
    </row>
    <row r="25" spans="1:36" s="26" customFormat="1" ht="88.5" customHeight="1" x14ac:dyDescent="0.25">
      <c r="A25" s="66">
        <v>14</v>
      </c>
      <c r="B25" s="85" t="s">
        <v>383</v>
      </c>
      <c r="C25" s="21" t="s">
        <v>349</v>
      </c>
      <c r="D25" s="22">
        <v>2200000</v>
      </c>
      <c r="E25" s="23" t="s">
        <v>10</v>
      </c>
      <c r="F25" s="23" t="s">
        <v>11</v>
      </c>
      <c r="G25" s="85" t="s">
        <v>395</v>
      </c>
      <c r="H25" s="85" t="s">
        <v>391</v>
      </c>
      <c r="I25" s="25" t="s">
        <v>387</v>
      </c>
      <c r="L25" s="26">
        <v>21.3599663533296</v>
      </c>
      <c r="M25" s="26">
        <v>-101.265358027502</v>
      </c>
      <c r="N25" s="27">
        <v>44624</v>
      </c>
      <c r="O25" s="28" t="s">
        <v>22</v>
      </c>
      <c r="Q25" s="26" t="str">
        <f t="shared" si="1"/>
        <v>Capturado</v>
      </c>
      <c r="R25" s="18" t="s">
        <v>311</v>
      </c>
      <c r="S25" s="2" t="str">
        <f t="shared" si="0"/>
        <v>Imprimir</v>
      </c>
      <c r="T25" s="2" t="s">
        <v>309</v>
      </c>
      <c r="U25" s="2"/>
      <c r="V25" s="63"/>
      <c r="W25" s="18" t="s">
        <v>14</v>
      </c>
      <c r="X25" s="18" t="s">
        <v>14</v>
      </c>
      <c r="Y25" s="18" t="str">
        <f t="shared" si="2"/>
        <v>CAP</v>
      </c>
      <c r="Z25" s="18" t="str">
        <f t="shared" si="3"/>
        <v>. 14 - Sin registrar en SIFAIS</v>
      </c>
      <c r="AA25" s="18"/>
      <c r="AC25" s="22">
        <v>98805.04</v>
      </c>
      <c r="AD25" s="29" t="str">
        <f t="shared" si="4"/>
        <v>Cambió</v>
      </c>
      <c r="AE25" s="30" t="s">
        <v>35</v>
      </c>
      <c r="AF25" s="29" t="s">
        <v>32</v>
      </c>
      <c r="AG25" s="29" t="s">
        <v>32</v>
      </c>
      <c r="AH25" s="11" t="s">
        <v>61</v>
      </c>
      <c r="AI25" s="31"/>
      <c r="AJ25" s="31"/>
    </row>
    <row r="26" spans="1:36" s="26" customFormat="1" ht="88.5" customHeight="1" x14ac:dyDescent="0.25">
      <c r="A26" s="66">
        <v>15</v>
      </c>
      <c r="B26" s="85" t="s">
        <v>383</v>
      </c>
      <c r="C26" s="21" t="s">
        <v>350</v>
      </c>
      <c r="D26" s="22">
        <v>1000000</v>
      </c>
      <c r="E26" s="23" t="s">
        <v>10</v>
      </c>
      <c r="F26" s="23" t="s">
        <v>11</v>
      </c>
      <c r="G26" s="75" t="s">
        <v>398</v>
      </c>
      <c r="H26" s="85" t="s">
        <v>392</v>
      </c>
      <c r="I26" s="25" t="s">
        <v>387</v>
      </c>
      <c r="L26" s="26">
        <v>21.343190471889098</v>
      </c>
      <c r="M26" s="26">
        <v>-101.366703245127</v>
      </c>
      <c r="N26" s="27">
        <v>44684</v>
      </c>
      <c r="O26" s="28" t="s">
        <v>23</v>
      </c>
      <c r="Q26" s="26" t="str">
        <f t="shared" si="1"/>
        <v>Capturado</v>
      </c>
      <c r="R26" s="18" t="s">
        <v>311</v>
      </c>
      <c r="S26" s="2" t="str">
        <f t="shared" si="0"/>
        <v>Imprimir</v>
      </c>
      <c r="T26" s="2" t="s">
        <v>309</v>
      </c>
      <c r="U26" s="2"/>
      <c r="V26" s="63"/>
      <c r="W26" s="18" t="s">
        <v>14</v>
      </c>
      <c r="X26" s="18" t="s">
        <v>14</v>
      </c>
      <c r="Y26" s="18" t="str">
        <f t="shared" si="2"/>
        <v>CAP</v>
      </c>
      <c r="Z26" s="18" t="str">
        <f t="shared" si="3"/>
        <v>. 15 - Sin registrar en SIFAIS</v>
      </c>
      <c r="AA26" s="18"/>
      <c r="AC26" s="22">
        <v>2199662.0099999998</v>
      </c>
      <c r="AD26" s="29" t="str">
        <f t="shared" si="4"/>
        <v>Cambió</v>
      </c>
      <c r="AE26" s="30" t="s">
        <v>30</v>
      </c>
      <c r="AF26" s="29" t="s">
        <v>32</v>
      </c>
      <c r="AG26" s="29" t="s">
        <v>32</v>
      </c>
      <c r="AH26" s="11" t="s">
        <v>61</v>
      </c>
      <c r="AI26" s="31"/>
      <c r="AJ26" s="31"/>
    </row>
    <row r="27" spans="1:36" s="26" customFormat="1" ht="79.5" customHeight="1" x14ac:dyDescent="0.25">
      <c r="A27" s="66">
        <v>16</v>
      </c>
      <c r="B27" s="85" t="s">
        <v>383</v>
      </c>
      <c r="C27" s="21" t="s">
        <v>351</v>
      </c>
      <c r="D27" s="22">
        <v>2000000</v>
      </c>
      <c r="E27" s="23" t="str">
        <f>IF(D27&gt;0,"GUANAJUATO","")</f>
        <v>GUANAJUATO</v>
      </c>
      <c r="F27" s="23" t="str">
        <f t="shared" ref="F27:F58" si="6">IF(D27&gt;0,"SAN FELIPE","")</f>
        <v>SAN FELIPE</v>
      </c>
      <c r="G27" s="75" t="s">
        <v>399</v>
      </c>
      <c r="H27" s="85" t="str">
        <f>J27&amp;"
METROS CUADRADOS"</f>
        <v>Sin definir
METROS CUADRADOS</v>
      </c>
      <c r="I27" s="25" t="s">
        <v>387</v>
      </c>
      <c r="J27" s="83" t="s">
        <v>387</v>
      </c>
      <c r="L27" s="26">
        <v>21.350499999998899</v>
      </c>
      <c r="M27" s="26">
        <v>-101.41402777777201</v>
      </c>
      <c r="N27" s="27">
        <v>44747</v>
      </c>
      <c r="O27" s="28" t="s">
        <v>24</v>
      </c>
      <c r="Q27" s="26" t="str">
        <f t="shared" si="1"/>
        <v>Capturado</v>
      </c>
      <c r="R27" s="18" t="s">
        <v>311</v>
      </c>
      <c r="S27" s="2" t="str">
        <f t="shared" si="0"/>
        <v>Imprimir</v>
      </c>
      <c r="T27" s="2" t="s">
        <v>309</v>
      </c>
      <c r="U27" s="2"/>
      <c r="V27" s="63"/>
      <c r="W27" s="18" t="s">
        <v>14</v>
      </c>
      <c r="X27" s="18" t="s">
        <v>14</v>
      </c>
      <c r="Y27" s="18" t="str">
        <f t="shared" si="2"/>
        <v>CAP</v>
      </c>
      <c r="Z27" s="18" t="str">
        <f t="shared" si="3"/>
        <v>. 16 - Sin registrar en SIFAIS</v>
      </c>
      <c r="AA27" s="18"/>
      <c r="AC27" s="22">
        <v>0</v>
      </c>
      <c r="AD27" s="29" t="str">
        <f t="shared" si="4"/>
        <v>Cambió</v>
      </c>
      <c r="AE27" s="30" t="s">
        <v>30</v>
      </c>
      <c r="AF27" s="29" t="s">
        <v>32</v>
      </c>
      <c r="AG27" s="29" t="s">
        <v>32</v>
      </c>
      <c r="AH27" s="11" t="s">
        <v>61</v>
      </c>
      <c r="AI27" s="31"/>
      <c r="AJ27" s="31"/>
    </row>
    <row r="28" spans="1:36" s="26" customFormat="1" ht="120" x14ac:dyDescent="0.25">
      <c r="A28" s="66">
        <v>17</v>
      </c>
      <c r="B28" s="85" t="s">
        <v>383</v>
      </c>
      <c r="C28" s="21" t="s">
        <v>352</v>
      </c>
      <c r="D28" s="22">
        <v>2000000</v>
      </c>
      <c r="E28" s="23" t="str">
        <f t="shared" ref="E28:E58" si="7">IF(D28&gt;0,"GUANAJUATO","")</f>
        <v>GUANAJUATO</v>
      </c>
      <c r="F28" s="23" t="str">
        <f t="shared" si="6"/>
        <v>SAN FELIPE</v>
      </c>
      <c r="G28" s="75" t="s">
        <v>400</v>
      </c>
      <c r="H28" s="85" t="str">
        <f>J28&amp;"
METROS LINEALES"</f>
        <v>Sin definir
METROS LINEALES</v>
      </c>
      <c r="I28" s="25" t="s">
        <v>387</v>
      </c>
      <c r="J28" s="18" t="s">
        <v>387</v>
      </c>
      <c r="L28" s="26">
        <v>21.277305555554399</v>
      </c>
      <c r="M28" s="26">
        <v>-101.36938888888299</v>
      </c>
      <c r="N28" s="27">
        <v>44749</v>
      </c>
      <c r="O28" s="28" t="s">
        <v>24</v>
      </c>
      <c r="Q28" s="26" t="str">
        <f t="shared" si="1"/>
        <v>Capturado</v>
      </c>
      <c r="R28" s="18" t="s">
        <v>311</v>
      </c>
      <c r="S28" s="2" t="str">
        <f t="shared" si="0"/>
        <v>Imprimir</v>
      </c>
      <c r="T28" s="2" t="s">
        <v>309</v>
      </c>
      <c r="U28" s="2"/>
      <c r="V28" s="63"/>
      <c r="W28" s="18" t="s">
        <v>14</v>
      </c>
      <c r="X28" s="18" t="s">
        <v>14</v>
      </c>
      <c r="Y28" s="18" t="str">
        <f t="shared" si="2"/>
        <v>CAP</v>
      </c>
      <c r="Z28" s="18" t="str">
        <f t="shared" si="3"/>
        <v>. 17 - Sin registrar en SIFAIS</v>
      </c>
      <c r="AA28" s="18"/>
      <c r="AC28" s="22">
        <v>0</v>
      </c>
      <c r="AD28" s="29" t="str">
        <f t="shared" si="4"/>
        <v>Cambió</v>
      </c>
      <c r="AE28" s="30" t="s">
        <v>30</v>
      </c>
      <c r="AF28" s="29" t="s">
        <v>32</v>
      </c>
      <c r="AG28" s="29" t="s">
        <v>32</v>
      </c>
      <c r="AH28" s="11" t="s">
        <v>61</v>
      </c>
      <c r="AI28" s="31"/>
      <c r="AJ28" s="31"/>
    </row>
    <row r="29" spans="1:36" s="26" customFormat="1" ht="90" customHeight="1" x14ac:dyDescent="0.25">
      <c r="A29" s="66">
        <v>18</v>
      </c>
      <c r="B29" s="85" t="s">
        <v>383</v>
      </c>
      <c r="C29" s="21" t="s">
        <v>353</v>
      </c>
      <c r="D29" s="22">
        <v>1000000</v>
      </c>
      <c r="E29" s="23" t="str">
        <f t="shared" si="7"/>
        <v>GUANAJUATO</v>
      </c>
      <c r="F29" s="23" t="str">
        <f t="shared" si="6"/>
        <v>SAN FELIPE</v>
      </c>
      <c r="G29" s="75" t="s">
        <v>401</v>
      </c>
      <c r="H29" s="85" t="str">
        <f>J29&amp;"
METROS LINEALES"</f>
        <v>Sin definir
METROS LINEALES</v>
      </c>
      <c r="I29" s="25" t="s">
        <v>387</v>
      </c>
      <c r="J29" s="18" t="s">
        <v>387</v>
      </c>
      <c r="L29" s="26">
        <v>21.280222222221401</v>
      </c>
      <c r="M29" s="26">
        <v>-101.38052777777401</v>
      </c>
      <c r="N29" s="27">
        <v>44749</v>
      </c>
      <c r="O29" s="28" t="s">
        <v>24</v>
      </c>
      <c r="Q29" s="26" t="str">
        <f t="shared" si="1"/>
        <v>Capturado</v>
      </c>
      <c r="R29" s="18" t="s">
        <v>311</v>
      </c>
      <c r="S29" s="2" t="str">
        <f t="shared" si="0"/>
        <v>Imprimir</v>
      </c>
      <c r="T29" s="2" t="s">
        <v>309</v>
      </c>
      <c r="U29" s="2"/>
      <c r="V29" s="63"/>
      <c r="W29" s="18" t="s">
        <v>14</v>
      </c>
      <c r="X29" s="18" t="s">
        <v>14</v>
      </c>
      <c r="Y29" s="18" t="str">
        <f t="shared" si="2"/>
        <v>CAP</v>
      </c>
      <c r="Z29" s="18" t="str">
        <f t="shared" si="3"/>
        <v>. 18 - Sin registrar en SIFAIS</v>
      </c>
      <c r="AA29" s="18"/>
      <c r="AC29" s="22">
        <v>0</v>
      </c>
      <c r="AD29" s="29" t="str">
        <f t="shared" si="4"/>
        <v>Cambió</v>
      </c>
      <c r="AE29" s="30" t="s">
        <v>37</v>
      </c>
      <c r="AF29" s="29" t="s">
        <v>32</v>
      </c>
      <c r="AG29" s="29" t="s">
        <v>32</v>
      </c>
      <c r="AH29" s="11" t="s">
        <v>61</v>
      </c>
      <c r="AI29" s="31"/>
      <c r="AJ29" s="31"/>
    </row>
    <row r="30" spans="1:36" s="26" customFormat="1" ht="84" customHeight="1" x14ac:dyDescent="0.25">
      <c r="A30" s="66">
        <v>19</v>
      </c>
      <c r="B30" s="85" t="s">
        <v>383</v>
      </c>
      <c r="C30" s="21" t="s">
        <v>354</v>
      </c>
      <c r="D30" s="22">
        <v>1627866.46</v>
      </c>
      <c r="E30" s="23" t="str">
        <f t="shared" si="7"/>
        <v>GUANAJUATO</v>
      </c>
      <c r="F30" s="23" t="str">
        <f t="shared" si="6"/>
        <v>SAN FELIPE</v>
      </c>
      <c r="G30" s="75" t="s">
        <v>402</v>
      </c>
      <c r="H30" s="85" t="str">
        <f>J30&amp;"
METROS LINEALES"</f>
        <v>Sin definir
METROS LINEALES</v>
      </c>
      <c r="I30" s="25" t="s">
        <v>387</v>
      </c>
      <c r="J30" s="18" t="s">
        <v>387</v>
      </c>
      <c r="L30" s="26">
        <v>21.290555555554501</v>
      </c>
      <c r="M30" s="26">
        <v>-101.446888888883</v>
      </c>
      <c r="N30" s="27">
        <v>44749</v>
      </c>
      <c r="O30" s="28" t="s">
        <v>24</v>
      </c>
      <c r="Q30" s="26" t="str">
        <f t="shared" si="1"/>
        <v>Capturado</v>
      </c>
      <c r="R30" s="18" t="s">
        <v>311</v>
      </c>
      <c r="S30" s="2" t="str">
        <f t="shared" si="0"/>
        <v>Imprimir</v>
      </c>
      <c r="T30" s="2" t="s">
        <v>309</v>
      </c>
      <c r="U30" s="2"/>
      <c r="V30" s="63"/>
      <c r="W30" s="18" t="s">
        <v>14</v>
      </c>
      <c r="X30" s="18" t="s">
        <v>14</v>
      </c>
      <c r="Y30" s="18" t="str">
        <f t="shared" si="2"/>
        <v>CAP</v>
      </c>
      <c r="Z30" s="18" t="str">
        <f t="shared" si="3"/>
        <v>. 19 - Sin registrar en SIFAIS</v>
      </c>
      <c r="AA30" s="18"/>
      <c r="AC30" s="22">
        <v>0</v>
      </c>
      <c r="AD30" s="29" t="str">
        <f t="shared" si="4"/>
        <v>Cambió</v>
      </c>
      <c r="AE30" s="30" t="s">
        <v>30</v>
      </c>
      <c r="AF30" s="29" t="s">
        <v>32</v>
      </c>
      <c r="AG30" s="29" t="s">
        <v>32</v>
      </c>
      <c r="AH30" s="11" t="s">
        <v>61</v>
      </c>
      <c r="AI30" s="31"/>
      <c r="AJ30" s="31"/>
    </row>
    <row r="31" spans="1:36" s="26" customFormat="1" ht="78" customHeight="1" x14ac:dyDescent="0.25">
      <c r="A31" s="66">
        <v>20</v>
      </c>
      <c r="B31" s="85" t="s">
        <v>383</v>
      </c>
      <c r="C31" s="21" t="s">
        <v>355</v>
      </c>
      <c r="D31" s="22">
        <v>6285034.7300000004</v>
      </c>
      <c r="E31" s="23" t="str">
        <f t="shared" si="7"/>
        <v>GUANAJUATO</v>
      </c>
      <c r="F31" s="23" t="str">
        <f t="shared" si="6"/>
        <v>SAN FELIPE</v>
      </c>
      <c r="G31" s="75" t="s">
        <v>403</v>
      </c>
      <c r="H31" s="82" t="s">
        <v>393</v>
      </c>
      <c r="I31" s="25" t="s">
        <v>387</v>
      </c>
      <c r="L31" s="26">
        <v>21.341249999998901</v>
      </c>
      <c r="M31" s="26">
        <v>-101.49733333332701</v>
      </c>
      <c r="N31" s="27">
        <v>44749</v>
      </c>
      <c r="O31" s="28" t="s">
        <v>24</v>
      </c>
      <c r="Q31" s="26" t="str">
        <f t="shared" si="1"/>
        <v>Capturado</v>
      </c>
      <c r="R31" s="18" t="s">
        <v>311</v>
      </c>
      <c r="S31" s="2" t="str">
        <f t="shared" si="0"/>
        <v>Imprimir</v>
      </c>
      <c r="T31" s="2" t="s">
        <v>309</v>
      </c>
      <c r="U31" s="2"/>
      <c r="V31" s="63"/>
      <c r="W31" s="18" t="s">
        <v>14</v>
      </c>
      <c r="X31" s="18" t="s">
        <v>14</v>
      </c>
      <c r="Y31" s="18" t="str">
        <f t="shared" si="2"/>
        <v>CAP</v>
      </c>
      <c r="Z31" s="18" t="str">
        <f t="shared" si="3"/>
        <v>. 20 - Sin registrar en SIFAIS</v>
      </c>
      <c r="AA31" s="18"/>
      <c r="AC31" s="22">
        <v>0</v>
      </c>
      <c r="AD31" s="29" t="str">
        <f t="shared" si="4"/>
        <v>Cambió</v>
      </c>
      <c r="AE31" s="30" t="s">
        <v>30</v>
      </c>
      <c r="AF31" s="29" t="s">
        <v>32</v>
      </c>
      <c r="AG31" s="29" t="s">
        <v>32</v>
      </c>
      <c r="AH31" s="11" t="s">
        <v>61</v>
      </c>
      <c r="AI31" s="31"/>
      <c r="AJ31" s="31"/>
    </row>
    <row r="32" spans="1:36" s="26" customFormat="1" ht="73.5" customHeight="1" x14ac:dyDescent="0.25">
      <c r="A32" s="66">
        <v>21</v>
      </c>
      <c r="B32" s="85" t="s">
        <v>383</v>
      </c>
      <c r="C32" s="21" t="s">
        <v>356</v>
      </c>
      <c r="D32" s="22">
        <v>5335104.82</v>
      </c>
      <c r="E32" s="23" t="str">
        <f t="shared" si="7"/>
        <v>GUANAJUATO</v>
      </c>
      <c r="F32" s="23" t="str">
        <f t="shared" si="6"/>
        <v>SAN FELIPE</v>
      </c>
      <c r="G32" s="75" t="s">
        <v>404</v>
      </c>
      <c r="H32" s="85" t="str">
        <f>J32&amp;"
METROS LINEALES"</f>
        <v>Sin definir
METROS LINEALES</v>
      </c>
      <c r="I32" s="25" t="s">
        <v>387</v>
      </c>
      <c r="J32" s="18" t="s">
        <v>387</v>
      </c>
      <c r="L32" s="26">
        <v>21.3712499999992</v>
      </c>
      <c r="M32" s="26">
        <v>-101.423999999996</v>
      </c>
      <c r="N32" s="27">
        <v>44749</v>
      </c>
      <c r="O32" s="28" t="s">
        <v>24</v>
      </c>
      <c r="Q32" s="26" t="str">
        <f t="shared" si="1"/>
        <v>Capturado</v>
      </c>
      <c r="R32" s="18" t="s">
        <v>311</v>
      </c>
      <c r="S32" s="2" t="str">
        <f t="shared" si="0"/>
        <v>Imprimir</v>
      </c>
      <c r="T32" s="2" t="s">
        <v>309</v>
      </c>
      <c r="U32" s="2"/>
      <c r="V32" s="63"/>
      <c r="W32" s="18" t="s">
        <v>14</v>
      </c>
      <c r="X32" s="18" t="s">
        <v>14</v>
      </c>
      <c r="Y32" s="18" t="str">
        <f t="shared" si="2"/>
        <v>CAP</v>
      </c>
      <c r="Z32" s="18" t="str">
        <f t="shared" si="3"/>
        <v>. 21 - Sin registrar en SIFAIS</v>
      </c>
      <c r="AA32" s="18"/>
      <c r="AC32" s="22">
        <v>0</v>
      </c>
      <c r="AD32" s="29" t="str">
        <f t="shared" si="4"/>
        <v>Cambió</v>
      </c>
      <c r="AE32" s="30" t="s">
        <v>30</v>
      </c>
      <c r="AF32" s="29" t="s">
        <v>32</v>
      </c>
      <c r="AG32" s="29" t="s">
        <v>32</v>
      </c>
      <c r="AH32" s="11" t="s">
        <v>61</v>
      </c>
      <c r="AI32" s="31"/>
      <c r="AJ32" s="31"/>
    </row>
    <row r="33" spans="1:36" s="26" customFormat="1" ht="73.5" customHeight="1" x14ac:dyDescent="0.25">
      <c r="A33" s="66">
        <v>22</v>
      </c>
      <c r="B33" s="85" t="s">
        <v>383</v>
      </c>
      <c r="C33" s="21" t="s">
        <v>357</v>
      </c>
      <c r="D33" s="22">
        <v>7500000</v>
      </c>
      <c r="E33" s="23" t="str">
        <f t="shared" si="7"/>
        <v>GUANAJUATO</v>
      </c>
      <c r="F33" s="23" t="str">
        <f t="shared" si="6"/>
        <v>SAN FELIPE</v>
      </c>
      <c r="G33" s="75" t="s">
        <v>405</v>
      </c>
      <c r="H33" s="85" t="str">
        <f>J33&amp;"
METROS LINEALES"</f>
        <v>Sin definir
METROS LINEALES</v>
      </c>
      <c r="I33" s="25" t="s">
        <v>387</v>
      </c>
      <c r="J33" s="18" t="s">
        <v>387</v>
      </c>
      <c r="L33" s="26">
        <v>21.411587818374802</v>
      </c>
      <c r="M33" s="26">
        <v>-101.403897640693</v>
      </c>
      <c r="N33" s="27">
        <v>44749</v>
      </c>
      <c r="O33" s="28" t="s">
        <v>24</v>
      </c>
      <c r="Q33" s="26" t="str">
        <f t="shared" si="1"/>
        <v>Capturado</v>
      </c>
      <c r="R33" s="18" t="s">
        <v>311</v>
      </c>
      <c r="S33" s="2" t="str">
        <f t="shared" si="0"/>
        <v>Imprimir</v>
      </c>
      <c r="T33" s="2" t="s">
        <v>309</v>
      </c>
      <c r="U33" s="2"/>
      <c r="V33" s="63"/>
      <c r="W33" s="18" t="s">
        <v>14</v>
      </c>
      <c r="X33" s="18" t="s">
        <v>14</v>
      </c>
      <c r="Y33" s="18" t="str">
        <f t="shared" si="2"/>
        <v>CAP</v>
      </c>
      <c r="Z33" s="18" t="str">
        <f t="shared" si="3"/>
        <v>. 22 - Sin registrar en SIFAIS</v>
      </c>
      <c r="AA33" s="18"/>
      <c r="AC33" s="22">
        <v>0</v>
      </c>
      <c r="AD33" s="29" t="str">
        <f t="shared" si="4"/>
        <v>Cambió</v>
      </c>
      <c r="AE33" s="30" t="s">
        <v>30</v>
      </c>
      <c r="AF33" s="29" t="s">
        <v>32</v>
      </c>
      <c r="AG33" s="29" t="s">
        <v>32</v>
      </c>
      <c r="AH33" s="11" t="s">
        <v>61</v>
      </c>
      <c r="AI33" s="31"/>
      <c r="AJ33" s="31"/>
    </row>
    <row r="34" spans="1:36" s="26" customFormat="1" ht="73.5" customHeight="1" x14ac:dyDescent="0.25">
      <c r="A34" s="66">
        <v>23</v>
      </c>
      <c r="B34" s="85" t="s">
        <v>383</v>
      </c>
      <c r="C34" s="21" t="s">
        <v>358</v>
      </c>
      <c r="D34" s="22">
        <v>4800000</v>
      </c>
      <c r="E34" s="23" t="str">
        <f t="shared" si="7"/>
        <v>GUANAJUATO</v>
      </c>
      <c r="F34" s="23" t="str">
        <f t="shared" si="6"/>
        <v>SAN FELIPE</v>
      </c>
      <c r="G34" s="75" t="s">
        <v>406</v>
      </c>
      <c r="H34" s="85" t="str">
        <f>J34&amp;"
METROS LINEALES"</f>
        <v>Sin definir
METROS LINEALES</v>
      </c>
      <c r="I34" s="25" t="s">
        <v>387</v>
      </c>
      <c r="J34" s="18" t="s">
        <v>387</v>
      </c>
      <c r="L34" s="26">
        <v>21.316615999998799</v>
      </c>
      <c r="M34" s="26">
        <v>-101.42078099999399</v>
      </c>
      <c r="N34" s="27">
        <v>44749</v>
      </c>
      <c r="O34" s="28" t="s">
        <v>24</v>
      </c>
      <c r="Q34" s="26" t="str">
        <f t="shared" si="1"/>
        <v>Capturado</v>
      </c>
      <c r="R34" s="18" t="s">
        <v>311</v>
      </c>
      <c r="S34" s="2" t="str">
        <f t="shared" si="0"/>
        <v>Imprimir</v>
      </c>
      <c r="T34" s="2" t="s">
        <v>309</v>
      </c>
      <c r="U34" s="2"/>
      <c r="V34" s="63"/>
      <c r="W34" s="18" t="s">
        <v>14</v>
      </c>
      <c r="X34" s="18" t="s">
        <v>14</v>
      </c>
      <c r="Y34" s="18" t="str">
        <f t="shared" si="2"/>
        <v>CAP</v>
      </c>
      <c r="Z34" s="18" t="str">
        <f t="shared" si="3"/>
        <v>. 23 - Sin registrar en SIFAIS</v>
      </c>
      <c r="AA34" s="18"/>
      <c r="AC34" s="22">
        <v>0</v>
      </c>
      <c r="AD34" s="29" t="str">
        <f t="shared" si="4"/>
        <v>Cambió</v>
      </c>
      <c r="AE34" s="30" t="s">
        <v>30</v>
      </c>
      <c r="AF34" s="29" t="s">
        <v>32</v>
      </c>
      <c r="AG34" s="29" t="s">
        <v>32</v>
      </c>
      <c r="AH34" s="11" t="s">
        <v>61</v>
      </c>
      <c r="AI34" s="31"/>
      <c r="AJ34" s="31"/>
    </row>
    <row r="35" spans="1:36" s="26" customFormat="1" ht="79.5" customHeight="1" x14ac:dyDescent="0.25">
      <c r="A35" s="66">
        <v>24</v>
      </c>
      <c r="B35" s="85" t="s">
        <v>383</v>
      </c>
      <c r="C35" s="21" t="s">
        <v>359</v>
      </c>
      <c r="D35" s="22">
        <v>3650000</v>
      </c>
      <c r="E35" s="23" t="str">
        <f t="shared" si="7"/>
        <v>GUANAJUATO</v>
      </c>
      <c r="F35" s="23" t="str">
        <f t="shared" si="6"/>
        <v>SAN FELIPE</v>
      </c>
      <c r="G35" s="75" t="s">
        <v>407</v>
      </c>
      <c r="H35" s="85" t="str">
        <f>J35&amp;"
METROS LINEALES"</f>
        <v>Sin definir
METROS LINEALES</v>
      </c>
      <c r="I35" s="25" t="s">
        <v>387</v>
      </c>
      <c r="J35" s="18" t="s">
        <v>387</v>
      </c>
      <c r="L35" s="26">
        <v>21.3340049999989</v>
      </c>
      <c r="M35" s="26">
        <v>-101.278350999994</v>
      </c>
      <c r="N35" s="27">
        <v>44749</v>
      </c>
      <c r="O35" s="28" t="s">
        <v>24</v>
      </c>
      <c r="Q35" s="26" t="str">
        <f t="shared" si="1"/>
        <v>Capturado</v>
      </c>
      <c r="R35" s="18" t="s">
        <v>311</v>
      </c>
      <c r="S35" s="2" t="str">
        <f t="shared" si="0"/>
        <v>Imprimir</v>
      </c>
      <c r="T35" s="2" t="s">
        <v>309</v>
      </c>
      <c r="U35" s="2"/>
      <c r="V35" s="63"/>
      <c r="W35" s="18" t="s">
        <v>14</v>
      </c>
      <c r="X35" s="18" t="s">
        <v>14</v>
      </c>
      <c r="Y35" s="18" t="str">
        <f t="shared" si="2"/>
        <v>CAP</v>
      </c>
      <c r="Z35" s="18" t="str">
        <f t="shared" si="3"/>
        <v>. 24 - Sin registrar en SIFAIS</v>
      </c>
      <c r="AA35" s="18"/>
      <c r="AC35" s="22">
        <v>0</v>
      </c>
      <c r="AD35" s="29" t="str">
        <f t="shared" si="4"/>
        <v>Cambió</v>
      </c>
      <c r="AE35" s="30" t="s">
        <v>30</v>
      </c>
      <c r="AF35" s="29" t="s">
        <v>32</v>
      </c>
      <c r="AG35" s="29" t="s">
        <v>32</v>
      </c>
      <c r="AH35" s="11" t="s">
        <v>61</v>
      </c>
      <c r="AI35" s="31"/>
      <c r="AJ35" s="31"/>
    </row>
    <row r="36" spans="1:36" s="26" customFormat="1" ht="60" x14ac:dyDescent="0.25">
      <c r="A36" s="66">
        <v>25</v>
      </c>
      <c r="B36" s="85" t="s">
        <v>383</v>
      </c>
      <c r="C36" s="21" t="s">
        <v>360</v>
      </c>
      <c r="D36" s="22">
        <v>2000000</v>
      </c>
      <c r="E36" s="23" t="str">
        <f t="shared" si="7"/>
        <v>GUANAJUATO</v>
      </c>
      <c r="F36" s="23" t="str">
        <f t="shared" si="6"/>
        <v>SAN FELIPE</v>
      </c>
      <c r="G36" s="75" t="s">
        <v>408</v>
      </c>
      <c r="H36" s="85" t="str">
        <f>J36&amp;"
METROS LINEALES"</f>
        <v>Sin definir
METROS LINEALES</v>
      </c>
      <c r="I36" s="25" t="s">
        <v>387</v>
      </c>
      <c r="J36" s="18" t="s">
        <v>387</v>
      </c>
      <c r="L36" s="26">
        <v>21.293052999998899</v>
      </c>
      <c r="M36" s="26">
        <v>-101.211696999994</v>
      </c>
      <c r="N36" s="27">
        <v>44749</v>
      </c>
      <c r="O36" s="28" t="s">
        <v>24</v>
      </c>
      <c r="Q36" s="26" t="str">
        <f t="shared" si="1"/>
        <v>Capturado</v>
      </c>
      <c r="R36" s="18" t="s">
        <v>311</v>
      </c>
      <c r="S36" s="2" t="str">
        <f t="shared" si="0"/>
        <v>Imprimir</v>
      </c>
      <c r="T36" s="2" t="s">
        <v>309</v>
      </c>
      <c r="U36" s="2"/>
      <c r="V36" s="63"/>
      <c r="W36" s="26" t="s">
        <v>14</v>
      </c>
      <c r="X36" s="18" t="s">
        <v>14</v>
      </c>
      <c r="Y36" s="18" t="str">
        <f t="shared" si="2"/>
        <v>CAP</v>
      </c>
      <c r="Z36" s="18" t="str">
        <f t="shared" si="3"/>
        <v>. 25 - Sin registrar en SIFAIS</v>
      </c>
      <c r="AA36" s="18"/>
      <c r="AC36" s="22">
        <v>0</v>
      </c>
      <c r="AD36" s="29" t="str">
        <f t="shared" si="4"/>
        <v>Cambió</v>
      </c>
      <c r="AE36" s="30" t="s">
        <v>30</v>
      </c>
      <c r="AF36" s="29" t="s">
        <v>32</v>
      </c>
      <c r="AG36" s="29" t="s">
        <v>32</v>
      </c>
      <c r="AH36" s="11" t="s">
        <v>61</v>
      </c>
      <c r="AI36" s="31"/>
      <c r="AJ36" s="31"/>
    </row>
    <row r="37" spans="1:36" s="26" customFormat="1" ht="60" x14ac:dyDescent="0.25">
      <c r="A37" s="66">
        <v>26</v>
      </c>
      <c r="B37" s="85" t="s">
        <v>383</v>
      </c>
      <c r="C37" s="21" t="s">
        <v>361</v>
      </c>
      <c r="D37" s="22">
        <v>4500000</v>
      </c>
      <c r="E37" s="23" t="str">
        <f t="shared" si="7"/>
        <v>GUANAJUATO</v>
      </c>
      <c r="F37" s="23" t="str">
        <f t="shared" si="6"/>
        <v>SAN FELIPE</v>
      </c>
      <c r="G37" s="82" t="s">
        <v>409</v>
      </c>
      <c r="H37" s="85" t="s">
        <v>393</v>
      </c>
      <c r="I37" s="25" t="s">
        <v>387</v>
      </c>
      <c r="L37" s="26">
        <v>21.3315269999989</v>
      </c>
      <c r="M37" s="26">
        <v>-101.42026899999399</v>
      </c>
      <c r="N37" s="27">
        <v>44749</v>
      </c>
      <c r="O37" s="28" t="s">
        <v>24</v>
      </c>
      <c r="Q37" s="26" t="str">
        <f t="shared" si="1"/>
        <v>Capturado</v>
      </c>
      <c r="R37" s="18" t="s">
        <v>311</v>
      </c>
      <c r="S37" s="2" t="str">
        <f t="shared" si="0"/>
        <v>Imprimir</v>
      </c>
      <c r="T37" s="2" t="s">
        <v>309</v>
      </c>
      <c r="U37" s="2"/>
      <c r="V37" s="63"/>
      <c r="W37" s="18" t="s">
        <v>14</v>
      </c>
      <c r="X37" s="18" t="s">
        <v>14</v>
      </c>
      <c r="Y37" s="18" t="str">
        <f t="shared" si="2"/>
        <v>CAP</v>
      </c>
      <c r="Z37" s="18" t="str">
        <f t="shared" si="3"/>
        <v>. 26 - Sin registrar en SIFAIS</v>
      </c>
      <c r="AA37" s="18"/>
      <c r="AC37" s="22">
        <v>0</v>
      </c>
      <c r="AD37" s="29" t="str">
        <f t="shared" si="4"/>
        <v>Cambió</v>
      </c>
      <c r="AE37" s="30" t="s">
        <v>30</v>
      </c>
      <c r="AF37" s="29" t="s">
        <v>32</v>
      </c>
      <c r="AG37" s="29" t="s">
        <v>32</v>
      </c>
      <c r="AH37" s="11" t="s">
        <v>61</v>
      </c>
      <c r="AI37" s="31"/>
      <c r="AJ37" s="31"/>
    </row>
    <row r="38" spans="1:36" s="26" customFormat="1" ht="60" x14ac:dyDescent="0.25">
      <c r="A38" s="66">
        <v>27</v>
      </c>
      <c r="B38" s="85" t="s">
        <v>383</v>
      </c>
      <c r="C38" s="21" t="s">
        <v>362</v>
      </c>
      <c r="D38" s="22">
        <v>5500000</v>
      </c>
      <c r="E38" s="23" t="str">
        <f t="shared" si="7"/>
        <v>GUANAJUATO</v>
      </c>
      <c r="F38" s="23" t="str">
        <f t="shared" si="6"/>
        <v>SAN FELIPE</v>
      </c>
      <c r="G38" s="75" t="s">
        <v>410</v>
      </c>
      <c r="H38" s="85" t="str">
        <f>J38&amp;"
METROS LINEALES"</f>
        <v>Sin definir
METROS LINEALES</v>
      </c>
      <c r="I38" s="25" t="s">
        <v>387</v>
      </c>
      <c r="J38" s="18" t="s">
        <v>387</v>
      </c>
      <c r="L38" s="26">
        <v>21.7170277777767</v>
      </c>
      <c r="M38" s="26">
        <v>-101.337999999994</v>
      </c>
      <c r="N38" s="27">
        <v>44749</v>
      </c>
      <c r="O38" s="28" t="s">
        <v>24</v>
      </c>
      <c r="Q38" s="26" t="str">
        <f t="shared" si="1"/>
        <v>Capturado</v>
      </c>
      <c r="R38" s="18" t="s">
        <v>311</v>
      </c>
      <c r="S38" s="2" t="str">
        <f t="shared" si="0"/>
        <v>Imprimir</v>
      </c>
      <c r="T38" s="2" t="s">
        <v>309</v>
      </c>
      <c r="U38" s="2"/>
      <c r="V38" s="63"/>
      <c r="W38" s="26" t="s">
        <v>14</v>
      </c>
      <c r="X38" s="18" t="s">
        <v>14</v>
      </c>
      <c r="Y38" s="18" t="str">
        <f t="shared" si="2"/>
        <v>CAP</v>
      </c>
      <c r="Z38" s="18" t="str">
        <f t="shared" si="3"/>
        <v>. 27 - Sin registrar en SIFAIS</v>
      </c>
      <c r="AA38" s="18"/>
      <c r="AC38" s="22">
        <v>0</v>
      </c>
      <c r="AD38" s="29" t="str">
        <f t="shared" si="4"/>
        <v>Cambió</v>
      </c>
      <c r="AE38" s="30" t="s">
        <v>30</v>
      </c>
      <c r="AF38" s="29" t="s">
        <v>32</v>
      </c>
      <c r="AG38" s="29" t="s">
        <v>32</v>
      </c>
      <c r="AH38" s="11" t="s">
        <v>61</v>
      </c>
      <c r="AI38" s="31"/>
      <c r="AJ38" s="31"/>
    </row>
    <row r="39" spans="1:36" s="26" customFormat="1" ht="91.5" customHeight="1" x14ac:dyDescent="0.25">
      <c r="A39" s="66">
        <v>28</v>
      </c>
      <c r="B39" s="85" t="s">
        <v>383</v>
      </c>
      <c r="C39" s="21" t="s">
        <v>363</v>
      </c>
      <c r="D39" s="22">
        <v>900000</v>
      </c>
      <c r="E39" s="23" t="str">
        <f t="shared" si="7"/>
        <v>GUANAJUATO</v>
      </c>
      <c r="F39" s="23" t="str">
        <f t="shared" si="6"/>
        <v>SAN FELIPE</v>
      </c>
      <c r="G39" s="65" t="s">
        <v>395</v>
      </c>
      <c r="H39" s="85" t="str">
        <f t="shared" ref="H39" si="8">J39&amp;"
METROS CUADRADOS"</f>
        <v>Sin definir
METROS CUADRADOS</v>
      </c>
      <c r="I39" s="25" t="s">
        <v>387</v>
      </c>
      <c r="J39" s="18" t="s">
        <v>387</v>
      </c>
      <c r="L39" s="26">
        <v>21.711999999998799</v>
      </c>
      <c r="M39" s="26">
        <v>-101.308499999994</v>
      </c>
      <c r="N39" s="27">
        <v>44750</v>
      </c>
      <c r="O39" s="28" t="s">
        <v>24</v>
      </c>
      <c r="Q39" s="26" t="str">
        <f t="shared" si="1"/>
        <v>Capturado</v>
      </c>
      <c r="R39" s="18" t="s">
        <v>311</v>
      </c>
      <c r="S39" s="2" t="str">
        <f t="shared" si="0"/>
        <v>Imprimir</v>
      </c>
      <c r="T39" s="2" t="s">
        <v>309</v>
      </c>
      <c r="U39" s="2"/>
      <c r="V39" s="63"/>
      <c r="W39" s="18" t="s">
        <v>14</v>
      </c>
      <c r="X39" s="18" t="s">
        <v>14</v>
      </c>
      <c r="Y39" s="18" t="str">
        <f t="shared" si="2"/>
        <v>CAP</v>
      </c>
      <c r="Z39" s="18" t="str">
        <f t="shared" si="3"/>
        <v>. 28 - Sin registrar en SIFAIS</v>
      </c>
      <c r="AA39" s="18"/>
      <c r="AC39" s="22">
        <v>0</v>
      </c>
      <c r="AD39" s="29" t="str">
        <f t="shared" si="4"/>
        <v>Cambió</v>
      </c>
      <c r="AE39" s="30" t="s">
        <v>30</v>
      </c>
      <c r="AF39" s="29" t="s">
        <v>32</v>
      </c>
      <c r="AG39" s="29" t="s">
        <v>32</v>
      </c>
      <c r="AH39" s="11" t="s">
        <v>61</v>
      </c>
      <c r="AI39" s="31"/>
      <c r="AJ39" s="31"/>
    </row>
    <row r="40" spans="1:36" s="26" customFormat="1" ht="91.5" customHeight="1" x14ac:dyDescent="0.25">
      <c r="A40" s="66">
        <v>29</v>
      </c>
      <c r="B40" s="85" t="s">
        <v>383</v>
      </c>
      <c r="C40" s="21" t="s">
        <v>364</v>
      </c>
      <c r="D40" s="22">
        <v>900000</v>
      </c>
      <c r="E40" s="23" t="str">
        <f t="shared" si="7"/>
        <v>GUANAJUATO</v>
      </c>
      <c r="F40" s="23" t="str">
        <f t="shared" si="6"/>
        <v>SAN FELIPE</v>
      </c>
      <c r="G40" s="85" t="s">
        <v>395</v>
      </c>
      <c r="H40" s="85" t="str">
        <f t="shared" ref="H40:H47" si="9">J40&amp;"
METROS CUADRADOS"</f>
        <v>Sin definir
METROS CUADRADOS</v>
      </c>
      <c r="I40" s="25" t="s">
        <v>387</v>
      </c>
      <c r="J40" s="18" t="s">
        <v>387</v>
      </c>
      <c r="L40" s="26">
        <v>21.686333333332101</v>
      </c>
      <c r="M40" s="26">
        <v>-101.263499999994</v>
      </c>
      <c r="N40" s="27">
        <v>44750</v>
      </c>
      <c r="O40" s="28" t="s">
        <v>24</v>
      </c>
      <c r="Q40" s="26" t="str">
        <f t="shared" si="1"/>
        <v>Capturado</v>
      </c>
      <c r="R40" s="18" t="s">
        <v>310</v>
      </c>
      <c r="S40" s="2" t="str">
        <f t="shared" si="0"/>
        <v>Imprimir</v>
      </c>
      <c r="T40" s="2" t="s">
        <v>309</v>
      </c>
      <c r="U40" s="2"/>
      <c r="V40" s="63"/>
      <c r="W40" s="18" t="s">
        <v>14</v>
      </c>
      <c r="X40" s="18" t="s">
        <v>14</v>
      </c>
      <c r="Y40" s="18" t="str">
        <f t="shared" si="2"/>
        <v>CAP</v>
      </c>
      <c r="Z40" s="18" t="str">
        <f t="shared" si="3"/>
        <v>. 29 - Sin registrar en SIFAIS</v>
      </c>
      <c r="AA40" s="18"/>
      <c r="AC40" s="22">
        <v>0</v>
      </c>
      <c r="AD40" s="29" t="str">
        <f t="shared" si="4"/>
        <v>Cambió</v>
      </c>
      <c r="AE40" s="30" t="s">
        <v>30</v>
      </c>
      <c r="AF40" s="29" t="s">
        <v>32</v>
      </c>
      <c r="AG40" s="29" t="s">
        <v>32</v>
      </c>
      <c r="AH40" s="11" t="s">
        <v>61</v>
      </c>
      <c r="AI40" s="31"/>
      <c r="AJ40" s="31"/>
    </row>
    <row r="41" spans="1:36" s="26" customFormat="1" ht="91.5" customHeight="1" x14ac:dyDescent="0.25">
      <c r="A41" s="66">
        <v>30</v>
      </c>
      <c r="B41" s="85" t="s">
        <v>383</v>
      </c>
      <c r="C41" s="21" t="s">
        <v>365</v>
      </c>
      <c r="D41" s="22">
        <v>128491.28999999998</v>
      </c>
      <c r="E41" s="23" t="str">
        <f t="shared" si="7"/>
        <v>GUANAJUATO</v>
      </c>
      <c r="F41" s="23" t="str">
        <f t="shared" si="6"/>
        <v>SAN FELIPE</v>
      </c>
      <c r="G41" s="85" t="s">
        <v>395</v>
      </c>
      <c r="H41" s="85" t="str">
        <f t="shared" si="9"/>
        <v>Sin definir
METROS CUADRADOS</v>
      </c>
      <c r="I41" s="25" t="s">
        <v>387</v>
      </c>
      <c r="J41" s="18" t="s">
        <v>387</v>
      </c>
      <c r="L41" s="26">
        <v>21.719722222221101</v>
      </c>
      <c r="M41" s="26">
        <v>-101.30055555555001</v>
      </c>
      <c r="N41" s="27">
        <v>44750</v>
      </c>
      <c r="O41" s="28" t="s">
        <v>24</v>
      </c>
      <c r="Q41" s="26" t="str">
        <f t="shared" si="1"/>
        <v>Capturado</v>
      </c>
      <c r="R41" s="18" t="s">
        <v>310</v>
      </c>
      <c r="S41" s="2" t="str">
        <f t="shared" si="0"/>
        <v>Imprimir</v>
      </c>
      <c r="T41" s="2" t="s">
        <v>309</v>
      </c>
      <c r="U41" s="2"/>
      <c r="V41" s="63"/>
      <c r="W41" s="18" t="s">
        <v>14</v>
      </c>
      <c r="X41" s="18" t="s">
        <v>14</v>
      </c>
      <c r="Y41" s="18" t="str">
        <f t="shared" si="2"/>
        <v>CAP</v>
      </c>
      <c r="Z41" s="18" t="str">
        <f t="shared" si="3"/>
        <v>. 30 - Sin registrar en SIFAIS</v>
      </c>
      <c r="AA41" s="18"/>
      <c r="AC41" s="22">
        <v>0</v>
      </c>
      <c r="AD41" s="29" t="str">
        <f t="shared" si="4"/>
        <v>Cambió</v>
      </c>
      <c r="AE41" s="30" t="s">
        <v>30</v>
      </c>
      <c r="AF41" s="29" t="s">
        <v>32</v>
      </c>
      <c r="AG41" s="29" t="s">
        <v>32</v>
      </c>
      <c r="AH41" s="11" t="s">
        <v>61</v>
      </c>
      <c r="AI41" s="31"/>
      <c r="AJ41" s="31"/>
    </row>
    <row r="42" spans="1:36" s="26" customFormat="1" ht="91.5" customHeight="1" x14ac:dyDescent="0.25">
      <c r="A42" s="66">
        <v>31</v>
      </c>
      <c r="B42" s="85" t="s">
        <v>383</v>
      </c>
      <c r="C42" s="21" t="s">
        <v>366</v>
      </c>
      <c r="D42" s="22">
        <v>3000000</v>
      </c>
      <c r="E42" s="23" t="str">
        <f t="shared" si="7"/>
        <v>GUANAJUATO</v>
      </c>
      <c r="F42" s="23" t="str">
        <f t="shared" si="6"/>
        <v>SAN FELIPE</v>
      </c>
      <c r="G42" s="65" t="s">
        <v>398</v>
      </c>
      <c r="H42" s="85" t="str">
        <f t="shared" si="9"/>
        <v>Sin definir
METROS CUADRADOS</v>
      </c>
      <c r="I42" s="25" t="s">
        <v>387</v>
      </c>
      <c r="J42" s="18" t="s">
        <v>387</v>
      </c>
      <c r="L42" s="26">
        <v>21.418668999999198</v>
      </c>
      <c r="M42" s="26">
        <v>-101.26996999999599</v>
      </c>
      <c r="N42" s="27">
        <v>44750</v>
      </c>
      <c r="O42" s="28" t="s">
        <v>24</v>
      </c>
      <c r="Q42" s="26" t="str">
        <f t="shared" si="1"/>
        <v>Capturado</v>
      </c>
      <c r="R42" s="18" t="s">
        <v>310</v>
      </c>
      <c r="S42" s="2" t="str">
        <f t="shared" si="0"/>
        <v>Imprimir</v>
      </c>
      <c r="T42" s="2" t="s">
        <v>309</v>
      </c>
      <c r="U42" s="2"/>
      <c r="V42" s="63"/>
      <c r="W42" s="18" t="s">
        <v>14</v>
      </c>
      <c r="X42" s="18" t="s">
        <v>14</v>
      </c>
      <c r="Y42" s="18" t="str">
        <f t="shared" si="2"/>
        <v>CAP</v>
      </c>
      <c r="Z42" s="18" t="str">
        <f t="shared" si="3"/>
        <v>. 31 - Sin registrar en SIFAIS</v>
      </c>
      <c r="AA42" s="18"/>
      <c r="AC42" s="22">
        <v>0</v>
      </c>
      <c r="AD42" s="29" t="str">
        <f t="shared" si="4"/>
        <v>Cambió</v>
      </c>
      <c r="AE42" s="30" t="s">
        <v>30</v>
      </c>
      <c r="AF42" s="29" t="s">
        <v>32</v>
      </c>
      <c r="AG42" s="29" t="s">
        <v>32</v>
      </c>
      <c r="AH42" s="11" t="s">
        <v>61</v>
      </c>
      <c r="AI42" s="31"/>
      <c r="AJ42" s="31"/>
    </row>
    <row r="43" spans="1:36" s="26" customFormat="1" ht="81" customHeight="1" x14ac:dyDescent="0.25">
      <c r="A43" s="66">
        <v>32</v>
      </c>
      <c r="B43" s="85" t="s">
        <v>383</v>
      </c>
      <c r="C43" s="21" t="s">
        <v>367</v>
      </c>
      <c r="D43" s="22">
        <v>1109755.78</v>
      </c>
      <c r="E43" s="23" t="str">
        <f t="shared" si="7"/>
        <v>GUANAJUATO</v>
      </c>
      <c r="F43" s="23" t="str">
        <f t="shared" si="6"/>
        <v>SAN FELIPE</v>
      </c>
      <c r="G43" s="85" t="s">
        <v>395</v>
      </c>
      <c r="H43" s="85" t="str">
        <f t="shared" si="9"/>
        <v>Sin definir
METROS CUADRADOS</v>
      </c>
      <c r="I43" s="25" t="s">
        <v>387</v>
      </c>
      <c r="J43" s="18" t="s">
        <v>387</v>
      </c>
      <c r="L43" s="26">
        <v>21.6408055555545</v>
      </c>
      <c r="M43" s="26">
        <v>-101.152222222216</v>
      </c>
      <c r="N43" s="27">
        <v>44750</v>
      </c>
      <c r="O43" s="28" t="s">
        <v>24</v>
      </c>
      <c r="Q43" s="26" t="str">
        <f t="shared" si="1"/>
        <v>Capturado</v>
      </c>
      <c r="R43" s="18" t="s">
        <v>310</v>
      </c>
      <c r="S43" s="2" t="str">
        <f t="shared" si="0"/>
        <v>Imprimir</v>
      </c>
      <c r="T43" s="2" t="s">
        <v>309</v>
      </c>
      <c r="U43" s="2"/>
      <c r="V43" s="63"/>
      <c r="W43" s="18" t="s">
        <v>14</v>
      </c>
      <c r="X43" s="18" t="s">
        <v>14</v>
      </c>
      <c r="Y43" s="18" t="str">
        <f t="shared" si="2"/>
        <v>CAP</v>
      </c>
      <c r="Z43" s="18" t="str">
        <f t="shared" si="3"/>
        <v>. 32 - Sin registrar en SIFAIS</v>
      </c>
      <c r="AA43" s="18"/>
      <c r="AC43" s="22">
        <v>0</v>
      </c>
      <c r="AD43" s="29" t="str">
        <f t="shared" si="4"/>
        <v>Cambió</v>
      </c>
      <c r="AE43" s="30" t="s">
        <v>30</v>
      </c>
      <c r="AF43" s="29" t="s">
        <v>32</v>
      </c>
      <c r="AG43" s="29" t="s">
        <v>32</v>
      </c>
      <c r="AH43" s="11" t="s">
        <v>61</v>
      </c>
      <c r="AI43" s="31"/>
      <c r="AJ43" s="31"/>
    </row>
    <row r="44" spans="1:36" s="26" customFormat="1" ht="91.5" customHeight="1" x14ac:dyDescent="0.25">
      <c r="A44" s="66">
        <v>33</v>
      </c>
      <c r="B44" s="85" t="s">
        <v>383</v>
      </c>
      <c r="C44" s="21" t="s">
        <v>368</v>
      </c>
      <c r="D44" s="22">
        <v>1524221.35</v>
      </c>
      <c r="E44" s="23" t="str">
        <f t="shared" si="7"/>
        <v>GUANAJUATO</v>
      </c>
      <c r="F44" s="23" t="str">
        <f t="shared" si="6"/>
        <v>SAN FELIPE</v>
      </c>
      <c r="G44" s="85" t="s">
        <v>395</v>
      </c>
      <c r="H44" s="85" t="str">
        <f t="shared" si="9"/>
        <v>Sin definir
METROS CUADRADOS</v>
      </c>
      <c r="I44" s="25" t="s">
        <v>387</v>
      </c>
      <c r="J44" s="18" t="s">
        <v>387</v>
      </c>
      <c r="L44" s="26">
        <v>21.533786999998899</v>
      </c>
      <c r="M44" s="26">
        <v>-101.033374999994</v>
      </c>
      <c r="N44" s="27">
        <v>44750</v>
      </c>
      <c r="O44" s="28" t="s">
        <v>24</v>
      </c>
      <c r="Q44" s="26" t="str">
        <f t="shared" si="1"/>
        <v>Capturado</v>
      </c>
      <c r="R44" s="18" t="s">
        <v>310</v>
      </c>
      <c r="S44" s="2" t="str">
        <f t="shared" si="0"/>
        <v>Imprimir</v>
      </c>
      <c r="T44" s="2" t="s">
        <v>309</v>
      </c>
      <c r="U44" s="2"/>
      <c r="V44" s="63"/>
      <c r="W44" s="18" t="s">
        <v>14</v>
      </c>
      <c r="X44" s="18" t="s">
        <v>14</v>
      </c>
      <c r="Y44" s="18" t="str">
        <f t="shared" si="2"/>
        <v>CAP</v>
      </c>
      <c r="Z44" s="18" t="str">
        <f t="shared" si="3"/>
        <v>. 33 - Sin registrar en SIFAIS</v>
      </c>
      <c r="AA44" s="18"/>
      <c r="AC44" s="22">
        <v>0</v>
      </c>
      <c r="AD44" s="29" t="str">
        <f t="shared" si="4"/>
        <v>Cambió</v>
      </c>
      <c r="AE44" s="30" t="s">
        <v>30</v>
      </c>
      <c r="AF44" s="29" t="s">
        <v>32</v>
      </c>
      <c r="AG44" s="29" t="s">
        <v>32</v>
      </c>
      <c r="AH44" s="11" t="s">
        <v>61</v>
      </c>
      <c r="AI44" s="31"/>
      <c r="AJ44" s="31"/>
    </row>
    <row r="45" spans="1:36" s="26" customFormat="1" ht="91.5" customHeight="1" x14ac:dyDescent="0.25">
      <c r="A45" s="66">
        <v>34</v>
      </c>
      <c r="B45" s="85" t="s">
        <v>383</v>
      </c>
      <c r="C45" s="21" t="s">
        <v>369</v>
      </c>
      <c r="D45" s="22">
        <v>3100000</v>
      </c>
      <c r="E45" s="23" t="str">
        <f t="shared" si="7"/>
        <v>GUANAJUATO</v>
      </c>
      <c r="F45" s="23" t="str">
        <f t="shared" si="6"/>
        <v>SAN FELIPE</v>
      </c>
      <c r="G45" s="85" t="s">
        <v>395</v>
      </c>
      <c r="H45" s="85" t="str">
        <f t="shared" si="9"/>
        <v>Sin definir
METROS CUADRADOS</v>
      </c>
      <c r="I45" s="25" t="s">
        <v>387</v>
      </c>
      <c r="J45" s="18" t="s">
        <v>387</v>
      </c>
      <c r="L45" s="26">
        <v>21.3741032999989</v>
      </c>
      <c r="M45" s="26">
        <v>-101.18269799999401</v>
      </c>
      <c r="N45" s="27">
        <v>44750</v>
      </c>
      <c r="O45" s="28" t="s">
        <v>24</v>
      </c>
      <c r="Q45" s="26" t="str">
        <f t="shared" si="1"/>
        <v>Capturado</v>
      </c>
      <c r="R45" s="18" t="s">
        <v>310</v>
      </c>
      <c r="S45" s="2" t="str">
        <f t="shared" si="0"/>
        <v>Imprimir</v>
      </c>
      <c r="T45" s="2" t="s">
        <v>309</v>
      </c>
      <c r="U45" s="2"/>
      <c r="V45" s="63"/>
      <c r="W45" s="18" t="s">
        <v>14</v>
      </c>
      <c r="X45" s="18" t="s">
        <v>14</v>
      </c>
      <c r="Y45" s="18" t="str">
        <f t="shared" si="2"/>
        <v>CAP</v>
      </c>
      <c r="Z45" s="18" t="str">
        <f t="shared" si="3"/>
        <v>. 34 - Sin registrar en SIFAIS</v>
      </c>
      <c r="AA45" s="18"/>
      <c r="AC45" s="22">
        <v>0</v>
      </c>
      <c r="AD45" s="29" t="str">
        <f t="shared" si="4"/>
        <v>Cambió</v>
      </c>
      <c r="AE45" s="30" t="s">
        <v>30</v>
      </c>
      <c r="AF45" s="29" t="s">
        <v>32</v>
      </c>
      <c r="AG45" s="29" t="s">
        <v>32</v>
      </c>
      <c r="AH45" s="11" t="s">
        <v>61</v>
      </c>
      <c r="AI45" s="31"/>
      <c r="AJ45" s="31"/>
    </row>
    <row r="46" spans="1:36" s="26" customFormat="1" ht="91.5" customHeight="1" x14ac:dyDescent="0.25">
      <c r="A46" s="66">
        <v>35</v>
      </c>
      <c r="B46" s="85" t="s">
        <v>383</v>
      </c>
      <c r="C46" s="21" t="s">
        <v>370</v>
      </c>
      <c r="D46" s="22">
        <v>3000000</v>
      </c>
      <c r="E46" s="23" t="str">
        <f t="shared" si="7"/>
        <v>GUANAJUATO</v>
      </c>
      <c r="F46" s="23" t="str">
        <f t="shared" si="6"/>
        <v>SAN FELIPE</v>
      </c>
      <c r="G46" s="82" t="s">
        <v>411</v>
      </c>
      <c r="H46" s="85" t="str">
        <f t="shared" si="9"/>
        <v>Sin definir
METROS CUADRADOS</v>
      </c>
      <c r="I46" s="25" t="s">
        <v>387</v>
      </c>
      <c r="J46" s="18" t="s">
        <v>387</v>
      </c>
      <c r="L46" s="26">
        <v>21.630555555554501</v>
      </c>
      <c r="M46" s="26">
        <v>-101.18613888888299</v>
      </c>
      <c r="N46" s="27">
        <v>44750</v>
      </c>
      <c r="O46" s="28" t="s">
        <v>24</v>
      </c>
      <c r="Q46" s="26" t="str">
        <f t="shared" si="1"/>
        <v>Capturado</v>
      </c>
      <c r="R46" s="18" t="s">
        <v>310</v>
      </c>
      <c r="S46" s="2" t="str">
        <f t="shared" si="0"/>
        <v>Imprimir</v>
      </c>
      <c r="T46" s="2" t="s">
        <v>309</v>
      </c>
      <c r="U46" s="2"/>
      <c r="V46" s="63"/>
      <c r="W46" s="18" t="s">
        <v>14</v>
      </c>
      <c r="X46" s="18" t="s">
        <v>14</v>
      </c>
      <c r="Y46" s="18" t="str">
        <f t="shared" si="2"/>
        <v>CAP</v>
      </c>
      <c r="Z46" s="18" t="str">
        <f t="shared" si="3"/>
        <v>. 35 - Sin registrar en SIFAIS</v>
      </c>
      <c r="AA46" s="18"/>
      <c r="AC46" s="22">
        <v>0</v>
      </c>
      <c r="AD46" s="29" t="str">
        <f t="shared" si="4"/>
        <v>Cambió</v>
      </c>
      <c r="AE46" s="30" t="s">
        <v>30</v>
      </c>
      <c r="AF46" s="29" t="s">
        <v>32</v>
      </c>
      <c r="AG46" s="29" t="s">
        <v>32</v>
      </c>
      <c r="AH46" s="11" t="s">
        <v>61</v>
      </c>
      <c r="AI46" s="31"/>
      <c r="AJ46" s="31"/>
    </row>
    <row r="47" spans="1:36" s="26" customFormat="1" ht="75" x14ac:dyDescent="0.25">
      <c r="A47" s="66">
        <v>36</v>
      </c>
      <c r="B47" s="85" t="s">
        <v>383</v>
      </c>
      <c r="C47" s="21" t="s">
        <v>371</v>
      </c>
      <c r="D47" s="22">
        <v>2000000</v>
      </c>
      <c r="E47" s="23" t="str">
        <f t="shared" si="7"/>
        <v>GUANAJUATO</v>
      </c>
      <c r="F47" s="23" t="str">
        <f t="shared" si="6"/>
        <v>SAN FELIPE</v>
      </c>
      <c r="G47" s="65" t="s">
        <v>394</v>
      </c>
      <c r="H47" s="85" t="str">
        <f t="shared" si="9"/>
        <v>Sin definir
METROS CUADRADOS</v>
      </c>
      <c r="I47" s="25" t="s">
        <v>387</v>
      </c>
      <c r="J47" s="18" t="s">
        <v>387</v>
      </c>
      <c r="L47" s="26">
        <v>21.691722222220999</v>
      </c>
      <c r="M47" s="26">
        <v>-101.370861111105</v>
      </c>
      <c r="N47" s="27">
        <v>44750</v>
      </c>
      <c r="O47" s="28" t="s">
        <v>24</v>
      </c>
      <c r="Q47" s="26" t="str">
        <f t="shared" si="1"/>
        <v>Capturado</v>
      </c>
      <c r="R47" s="18" t="s">
        <v>310</v>
      </c>
      <c r="S47" s="2" t="str">
        <f t="shared" si="0"/>
        <v>Imprimir</v>
      </c>
      <c r="T47" s="2" t="s">
        <v>309</v>
      </c>
      <c r="U47" s="2"/>
      <c r="V47" s="63"/>
      <c r="W47" s="18" t="s">
        <v>14</v>
      </c>
      <c r="X47" s="18" t="s">
        <v>14</v>
      </c>
      <c r="Y47" s="18" t="str">
        <f t="shared" si="2"/>
        <v>CAP</v>
      </c>
      <c r="Z47" s="18" t="str">
        <f t="shared" si="3"/>
        <v>. 36 - Sin registrar en SIFAIS</v>
      </c>
      <c r="AA47" s="18"/>
      <c r="AC47" s="22">
        <v>0</v>
      </c>
      <c r="AD47" s="29" t="str">
        <f t="shared" si="4"/>
        <v>Cambió</v>
      </c>
      <c r="AE47" s="30" t="s">
        <v>30</v>
      </c>
      <c r="AF47" s="29" t="s">
        <v>32</v>
      </c>
      <c r="AG47" s="29" t="s">
        <v>32</v>
      </c>
      <c r="AH47" s="11" t="s">
        <v>61</v>
      </c>
      <c r="AI47" s="31"/>
      <c r="AJ47" s="31"/>
    </row>
    <row r="48" spans="1:36" s="26" customFormat="1" ht="94.5" customHeight="1" x14ac:dyDescent="0.25">
      <c r="A48" s="66">
        <v>37</v>
      </c>
      <c r="B48" s="85" t="s">
        <v>383</v>
      </c>
      <c r="C48" s="21" t="s">
        <v>372</v>
      </c>
      <c r="D48" s="22">
        <v>750173.59000000032</v>
      </c>
      <c r="E48" s="23" t="str">
        <f t="shared" si="7"/>
        <v>GUANAJUATO</v>
      </c>
      <c r="F48" s="23" t="str">
        <f t="shared" si="6"/>
        <v>SAN FELIPE</v>
      </c>
      <c r="G48" s="25" t="s">
        <v>387</v>
      </c>
      <c r="H48" s="84" t="str">
        <f>J48&amp;"
 ACOMETIDA (S)"</f>
        <v>Sin definir
 ACOMETIDA (S)</v>
      </c>
      <c r="I48" s="25" t="s">
        <v>387</v>
      </c>
      <c r="J48" s="26" t="s">
        <v>387</v>
      </c>
      <c r="L48" s="26">
        <v>21.6876111111096</v>
      </c>
      <c r="M48" s="26">
        <v>-101.220305555549</v>
      </c>
      <c r="N48" s="27">
        <v>44750</v>
      </c>
      <c r="O48" s="28" t="s">
        <v>24</v>
      </c>
      <c r="Q48" s="26" t="str">
        <f t="shared" si="1"/>
        <v>Capturado</v>
      </c>
      <c r="R48" s="18" t="s">
        <v>310</v>
      </c>
      <c r="S48" s="2" t="str">
        <f t="shared" si="0"/>
        <v>Imprimir</v>
      </c>
      <c r="T48" s="2" t="s">
        <v>309</v>
      </c>
      <c r="U48" s="2"/>
      <c r="V48" s="63"/>
      <c r="W48" s="18" t="s">
        <v>14</v>
      </c>
      <c r="X48" s="18" t="s">
        <v>14</v>
      </c>
      <c r="Y48" s="18" t="str">
        <f t="shared" si="2"/>
        <v>CAP</v>
      </c>
      <c r="Z48" s="18" t="str">
        <f t="shared" si="3"/>
        <v>. 37 - Sin registrar en SIFAIS</v>
      </c>
      <c r="AA48" s="18"/>
      <c r="AC48" s="22">
        <v>0</v>
      </c>
      <c r="AD48" s="29" t="str">
        <f t="shared" si="4"/>
        <v>Cambió</v>
      </c>
      <c r="AE48" s="30" t="s">
        <v>30</v>
      </c>
      <c r="AF48" s="29" t="s">
        <v>32</v>
      </c>
      <c r="AG48" s="29" t="s">
        <v>32</v>
      </c>
      <c r="AH48" s="11" t="s">
        <v>61</v>
      </c>
      <c r="AI48" s="31"/>
      <c r="AJ48" s="31"/>
    </row>
    <row r="49" spans="1:36" s="26" customFormat="1" ht="94.5" customHeight="1" x14ac:dyDescent="0.25">
      <c r="A49" s="66">
        <v>38</v>
      </c>
      <c r="B49" s="85" t="s">
        <v>383</v>
      </c>
      <c r="C49" s="21" t="s">
        <v>373</v>
      </c>
      <c r="D49" s="22">
        <v>5533835.79</v>
      </c>
      <c r="E49" s="23" t="str">
        <f t="shared" si="7"/>
        <v>GUANAJUATO</v>
      </c>
      <c r="F49" s="23" t="str">
        <f t="shared" si="6"/>
        <v>SAN FELIPE</v>
      </c>
      <c r="G49" s="82" t="s">
        <v>412</v>
      </c>
      <c r="H49" s="85" t="str">
        <f>J49&amp;"
METROS LINEALES"</f>
        <v>Sin definir
METROS LINEALES</v>
      </c>
      <c r="I49" s="25" t="s">
        <v>387</v>
      </c>
      <c r="J49" s="18" t="s">
        <v>387</v>
      </c>
      <c r="L49" s="26">
        <v>21.665749999998798</v>
      </c>
      <c r="M49" s="26">
        <v>-101.215972222216</v>
      </c>
      <c r="N49" s="27">
        <v>44750</v>
      </c>
      <c r="O49" s="28" t="s">
        <v>24</v>
      </c>
      <c r="Q49" s="26" t="str">
        <f t="shared" si="1"/>
        <v>Capturado</v>
      </c>
      <c r="R49" s="18" t="s">
        <v>310</v>
      </c>
      <c r="S49" s="2" t="str">
        <f t="shared" si="0"/>
        <v>Imprimir</v>
      </c>
      <c r="T49" s="2" t="s">
        <v>309</v>
      </c>
      <c r="U49" s="2"/>
      <c r="V49" s="63"/>
      <c r="W49" s="18" t="s">
        <v>14</v>
      </c>
      <c r="X49" s="18" t="s">
        <v>14</v>
      </c>
      <c r="Y49" s="18" t="str">
        <f t="shared" si="2"/>
        <v>CAP</v>
      </c>
      <c r="Z49" s="18" t="str">
        <f t="shared" si="3"/>
        <v>. 38 - Sin registrar en SIFAIS</v>
      </c>
      <c r="AA49" s="18"/>
      <c r="AC49" s="22">
        <v>0</v>
      </c>
      <c r="AD49" s="29" t="str">
        <f t="shared" si="4"/>
        <v>Cambió</v>
      </c>
      <c r="AE49" s="30" t="s">
        <v>37</v>
      </c>
      <c r="AF49" s="29" t="s">
        <v>32</v>
      </c>
      <c r="AG49" s="29" t="s">
        <v>32</v>
      </c>
      <c r="AH49" s="11" t="s">
        <v>61</v>
      </c>
      <c r="AI49" s="31"/>
      <c r="AJ49" s="31"/>
    </row>
    <row r="50" spans="1:36" s="26" customFormat="1" ht="74.25" customHeight="1" x14ac:dyDescent="0.25">
      <c r="A50" s="66">
        <v>39</v>
      </c>
      <c r="B50" s="85" t="s">
        <v>383</v>
      </c>
      <c r="C50" s="21" t="s">
        <v>374</v>
      </c>
      <c r="D50" s="22">
        <v>797797.53420000011</v>
      </c>
      <c r="E50" s="23" t="str">
        <f t="shared" si="7"/>
        <v>GUANAJUATO</v>
      </c>
      <c r="F50" s="23" t="str">
        <f t="shared" si="6"/>
        <v>SAN FELIPE</v>
      </c>
      <c r="G50" s="85" t="s">
        <v>412</v>
      </c>
      <c r="H50" s="85" t="s">
        <v>393</v>
      </c>
      <c r="I50" s="25" t="s">
        <v>387</v>
      </c>
      <c r="L50" s="26">
        <v>21.5260599999988</v>
      </c>
      <c r="M50" s="26">
        <v>-101.049284999994</v>
      </c>
      <c r="N50" s="27">
        <v>44750</v>
      </c>
      <c r="O50" s="28" t="s">
        <v>24</v>
      </c>
      <c r="Q50" s="26" t="str">
        <f t="shared" si="1"/>
        <v>Capturado</v>
      </c>
      <c r="R50" s="18" t="s">
        <v>310</v>
      </c>
      <c r="S50" s="2" t="str">
        <f t="shared" si="0"/>
        <v>Imprimir</v>
      </c>
      <c r="T50" s="2" t="s">
        <v>309</v>
      </c>
      <c r="U50" s="2"/>
      <c r="V50" s="63"/>
      <c r="W50" s="18" t="s">
        <v>14</v>
      </c>
      <c r="X50" s="18" t="s">
        <v>14</v>
      </c>
      <c r="Y50" s="18" t="str">
        <f t="shared" si="2"/>
        <v>CAP</v>
      </c>
      <c r="Z50" s="18" t="str">
        <f t="shared" si="3"/>
        <v>. 39 - Sin registrar en SIFAIS</v>
      </c>
      <c r="AA50" s="18"/>
      <c r="AC50" s="22">
        <v>0</v>
      </c>
      <c r="AD50" s="29" t="str">
        <f t="shared" si="4"/>
        <v>Cambió</v>
      </c>
      <c r="AE50" s="30" t="s">
        <v>37</v>
      </c>
      <c r="AF50" s="29" t="s">
        <v>32</v>
      </c>
      <c r="AG50" s="29" t="s">
        <v>32</v>
      </c>
      <c r="AH50" s="11" t="s">
        <v>61</v>
      </c>
      <c r="AI50" s="31"/>
      <c r="AJ50" s="31"/>
    </row>
    <row r="51" spans="1:36" s="26" customFormat="1" ht="77.25" customHeight="1" x14ac:dyDescent="0.25">
      <c r="A51" s="66">
        <v>40</v>
      </c>
      <c r="B51" s="85" t="s">
        <v>383</v>
      </c>
      <c r="C51" s="21" t="s">
        <v>375</v>
      </c>
      <c r="D51" s="22">
        <v>1000000</v>
      </c>
      <c r="E51" s="23" t="str">
        <f t="shared" si="7"/>
        <v>GUANAJUATO</v>
      </c>
      <c r="F51" s="23" t="str">
        <f t="shared" si="6"/>
        <v>SAN FELIPE</v>
      </c>
      <c r="G51" s="85" t="s">
        <v>395</v>
      </c>
      <c r="H51" s="85" t="str">
        <f t="shared" ref="H51:H52" si="10">J51&amp;"
METROS CUADRADOS"</f>
        <v>Sin definir
METROS CUADRADOS</v>
      </c>
      <c r="I51" s="25" t="s">
        <v>387</v>
      </c>
      <c r="J51" s="18" t="s">
        <v>387</v>
      </c>
      <c r="L51" s="26">
        <v>21.5348969999989</v>
      </c>
      <c r="M51" s="26">
        <v>-101.034791999994</v>
      </c>
      <c r="N51" s="27">
        <v>44750</v>
      </c>
      <c r="O51" s="28" t="s">
        <v>24</v>
      </c>
      <c r="Q51" s="26" t="str">
        <f t="shared" si="1"/>
        <v>Capturado</v>
      </c>
      <c r="R51" s="18"/>
      <c r="S51" s="2" t="str">
        <f t="shared" si="0"/>
        <v>Imprimir</v>
      </c>
      <c r="T51" s="2" t="s">
        <v>309</v>
      </c>
      <c r="U51" s="2"/>
      <c r="V51" s="63"/>
      <c r="W51" s="18" t="s">
        <v>14</v>
      </c>
      <c r="X51" s="18" t="s">
        <v>14</v>
      </c>
      <c r="Y51" s="18" t="str">
        <f t="shared" si="2"/>
        <v>CAP</v>
      </c>
      <c r="Z51" s="18" t="str">
        <f t="shared" si="3"/>
        <v>. 40 - Sin registrar en SIFAIS</v>
      </c>
      <c r="AA51" s="18"/>
      <c r="AC51" s="22">
        <v>0</v>
      </c>
      <c r="AD51" s="29" t="str">
        <f t="shared" si="4"/>
        <v>Cambió</v>
      </c>
      <c r="AE51" s="30" t="s">
        <v>37</v>
      </c>
      <c r="AF51" s="29" t="s">
        <v>32</v>
      </c>
      <c r="AG51" s="29" t="s">
        <v>32</v>
      </c>
      <c r="AH51" s="11" t="s">
        <v>61</v>
      </c>
      <c r="AI51" s="31"/>
      <c r="AJ51" s="31"/>
    </row>
    <row r="52" spans="1:36" s="26" customFormat="1" ht="72.75" customHeight="1" x14ac:dyDescent="0.25">
      <c r="A52" s="66">
        <v>41</v>
      </c>
      <c r="B52" s="85" t="s">
        <v>383</v>
      </c>
      <c r="C52" s="21" t="s">
        <v>376</v>
      </c>
      <c r="D52" s="22">
        <v>1500000</v>
      </c>
      <c r="E52" s="23" t="str">
        <f t="shared" si="7"/>
        <v>GUANAJUATO</v>
      </c>
      <c r="F52" s="23" t="str">
        <f t="shared" si="6"/>
        <v>SAN FELIPE</v>
      </c>
      <c r="G52" s="65" t="s">
        <v>413</v>
      </c>
      <c r="H52" s="85" t="str">
        <f t="shared" si="10"/>
        <v>Sin definir
METROS CUADRADOS</v>
      </c>
      <c r="I52" s="25" t="s">
        <v>387</v>
      </c>
      <c r="J52" s="18" t="s">
        <v>387</v>
      </c>
      <c r="L52" s="26">
        <v>21.260999999998901</v>
      </c>
      <c r="M52" s="26">
        <v>-101.403499999994</v>
      </c>
      <c r="N52" s="27">
        <v>44750</v>
      </c>
      <c r="O52" s="28" t="s">
        <v>24</v>
      </c>
      <c r="Q52" s="26" t="str">
        <f t="shared" si="1"/>
        <v>Capturado</v>
      </c>
      <c r="R52" s="18"/>
      <c r="S52" s="2" t="str">
        <f t="shared" si="0"/>
        <v>Imprimir</v>
      </c>
      <c r="T52" s="2" t="s">
        <v>313</v>
      </c>
      <c r="U52" s="2"/>
      <c r="V52" s="63"/>
      <c r="W52" s="18" t="s">
        <v>14</v>
      </c>
      <c r="X52" s="18" t="s">
        <v>14</v>
      </c>
      <c r="Y52" s="18" t="str">
        <f t="shared" si="2"/>
        <v>CAP</v>
      </c>
      <c r="Z52" s="18" t="str">
        <f t="shared" si="3"/>
        <v>. 41 - Sin registrar en SIFAIS</v>
      </c>
      <c r="AA52" s="18"/>
      <c r="AC52" s="22">
        <v>0</v>
      </c>
      <c r="AD52" s="29" t="str">
        <f t="shared" si="4"/>
        <v>Cambió</v>
      </c>
      <c r="AE52" s="30" t="s">
        <v>37</v>
      </c>
      <c r="AF52" s="29" t="s">
        <v>32</v>
      </c>
      <c r="AG52" s="29" t="s">
        <v>32</v>
      </c>
      <c r="AH52" s="11" t="s">
        <v>61</v>
      </c>
      <c r="AI52" s="31"/>
      <c r="AJ52" s="31"/>
    </row>
    <row r="53" spans="1:36" s="26" customFormat="1" ht="77.25" customHeight="1" x14ac:dyDescent="0.25">
      <c r="A53" s="66">
        <v>42</v>
      </c>
      <c r="B53" s="85" t="s">
        <v>383</v>
      </c>
      <c r="C53" s="21" t="s">
        <v>377</v>
      </c>
      <c r="D53" s="22">
        <v>4000000</v>
      </c>
      <c r="E53" s="23" t="str">
        <f t="shared" si="7"/>
        <v>GUANAJUATO</v>
      </c>
      <c r="F53" s="23" t="str">
        <f t="shared" si="6"/>
        <v>SAN FELIPE</v>
      </c>
      <c r="G53" s="65" t="s">
        <v>414</v>
      </c>
      <c r="H53" s="85" t="str">
        <f>J53&amp;"
METROS LINEALES"</f>
        <v>Sin definir
METROS LINEALES</v>
      </c>
      <c r="I53" s="25" t="s">
        <v>387</v>
      </c>
      <c r="J53" s="26" t="s">
        <v>387</v>
      </c>
      <c r="L53" s="26">
        <v>21.289353999998799</v>
      </c>
      <c r="M53" s="26">
        <v>-101.236783999994</v>
      </c>
      <c r="N53" s="27">
        <v>44750</v>
      </c>
      <c r="O53" s="28" t="s">
        <v>24</v>
      </c>
      <c r="Q53" s="26" t="str">
        <f t="shared" si="1"/>
        <v>Capturado</v>
      </c>
      <c r="R53" s="18"/>
      <c r="S53" s="2" t="str">
        <f t="shared" si="0"/>
        <v>Imprimir</v>
      </c>
      <c r="T53" s="2" t="s">
        <v>313</v>
      </c>
      <c r="U53" s="2"/>
      <c r="V53" s="63"/>
      <c r="W53" s="18" t="s">
        <v>14</v>
      </c>
      <c r="X53" s="18" t="s">
        <v>14</v>
      </c>
      <c r="Y53" s="18" t="str">
        <f t="shared" si="2"/>
        <v>CAP</v>
      </c>
      <c r="Z53" s="18" t="str">
        <f t="shared" si="3"/>
        <v>. 42 - Sin registrar en SIFAIS</v>
      </c>
      <c r="AA53" s="18"/>
      <c r="AC53" s="22">
        <v>0</v>
      </c>
      <c r="AD53" s="29" t="str">
        <f t="shared" si="4"/>
        <v>Cambió</v>
      </c>
      <c r="AE53" s="30" t="s">
        <v>37</v>
      </c>
      <c r="AF53" s="29" t="s">
        <v>32</v>
      </c>
      <c r="AG53" s="29" t="s">
        <v>32</v>
      </c>
      <c r="AH53" s="11" t="s">
        <v>61</v>
      </c>
      <c r="AI53" s="31"/>
      <c r="AJ53" s="31"/>
    </row>
    <row r="54" spans="1:36" s="26" customFormat="1" ht="87.75" customHeight="1" x14ac:dyDescent="0.25">
      <c r="A54" s="66">
        <v>43</v>
      </c>
      <c r="B54" s="85" t="s">
        <v>383</v>
      </c>
      <c r="C54" s="21" t="s">
        <v>378</v>
      </c>
      <c r="D54" s="22">
        <v>4000000</v>
      </c>
      <c r="E54" s="23" t="str">
        <f t="shared" si="7"/>
        <v>GUANAJUATO</v>
      </c>
      <c r="F54" s="23" t="str">
        <f t="shared" si="6"/>
        <v>SAN FELIPE</v>
      </c>
      <c r="G54" s="65" t="s">
        <v>415</v>
      </c>
      <c r="H54" s="85" t="str">
        <f>J54&amp;"
METROS LINEALES"</f>
        <v>Sin definir
METROS LINEALES</v>
      </c>
      <c r="I54" s="25" t="s">
        <v>387</v>
      </c>
      <c r="J54" s="26" t="s">
        <v>387</v>
      </c>
      <c r="L54" s="26">
        <v>21.306560999998901</v>
      </c>
      <c r="M54" s="26">
        <v>-101.222381999994</v>
      </c>
      <c r="N54" s="27">
        <v>44750</v>
      </c>
      <c r="O54" s="28" t="s">
        <v>24</v>
      </c>
      <c r="Q54" s="26" t="str">
        <f t="shared" si="1"/>
        <v>Capturado</v>
      </c>
      <c r="R54" s="18"/>
      <c r="S54" s="2" t="str">
        <f t="shared" si="0"/>
        <v>Imprimir</v>
      </c>
      <c r="T54" s="2" t="s">
        <v>313</v>
      </c>
      <c r="U54" s="2"/>
      <c r="V54" s="63"/>
      <c r="W54" s="18" t="s">
        <v>14</v>
      </c>
      <c r="X54" s="18" t="s">
        <v>14</v>
      </c>
      <c r="Y54" s="18" t="str">
        <f t="shared" si="2"/>
        <v>CAP</v>
      </c>
      <c r="Z54" s="18" t="str">
        <f t="shared" si="3"/>
        <v>. 43 - Sin registrar en SIFAIS</v>
      </c>
      <c r="AA54" s="18"/>
      <c r="AC54" s="22">
        <v>0</v>
      </c>
      <c r="AD54" s="29" t="str">
        <f t="shared" si="4"/>
        <v>Cambió</v>
      </c>
      <c r="AE54" s="30" t="s">
        <v>37</v>
      </c>
      <c r="AF54" s="29" t="s">
        <v>32</v>
      </c>
      <c r="AG54" s="29" t="s">
        <v>32</v>
      </c>
      <c r="AH54" s="11" t="s">
        <v>61</v>
      </c>
      <c r="AI54" s="31"/>
      <c r="AJ54" s="31"/>
    </row>
    <row r="55" spans="1:36" s="26" customFormat="1" ht="87.75" customHeight="1" x14ac:dyDescent="0.25">
      <c r="A55" s="66">
        <v>44</v>
      </c>
      <c r="B55" s="85" t="s">
        <v>383</v>
      </c>
      <c r="C55" s="21" t="s">
        <v>379</v>
      </c>
      <c r="D55" s="22">
        <v>4000000</v>
      </c>
      <c r="E55" s="23" t="str">
        <f t="shared" si="7"/>
        <v>GUANAJUATO</v>
      </c>
      <c r="F55" s="23" t="str">
        <f t="shared" si="6"/>
        <v>SAN FELIPE</v>
      </c>
      <c r="G55" s="65" t="s">
        <v>416</v>
      </c>
      <c r="H55" s="85" t="str">
        <f>J55&amp;"
METROS LINEALES"</f>
        <v>Sin definir
METROS LINEALES</v>
      </c>
      <c r="I55" s="25" t="s">
        <v>387</v>
      </c>
      <c r="J55" s="26" t="s">
        <v>387</v>
      </c>
      <c r="L55" s="26">
        <v>21.701499999998799</v>
      </c>
      <c r="M55" s="26">
        <v>-101.295583333327</v>
      </c>
      <c r="N55" s="27">
        <v>44757</v>
      </c>
      <c r="O55" s="28" t="s">
        <v>24</v>
      </c>
      <c r="Q55" s="26" t="str">
        <f t="shared" si="1"/>
        <v>Capturado</v>
      </c>
      <c r="R55" s="18"/>
      <c r="S55" s="2" t="str">
        <f t="shared" si="0"/>
        <v>Imprimir</v>
      </c>
      <c r="T55" s="2" t="s">
        <v>313</v>
      </c>
      <c r="U55" s="2"/>
      <c r="V55" s="63"/>
      <c r="W55" s="18" t="s">
        <v>14</v>
      </c>
      <c r="X55" s="18" t="s">
        <v>14</v>
      </c>
      <c r="Y55" s="18" t="str">
        <f t="shared" si="2"/>
        <v>CAP</v>
      </c>
      <c r="Z55" s="18" t="str">
        <f t="shared" si="3"/>
        <v>. 44 - Sin registrar en SIFAIS</v>
      </c>
      <c r="AA55" s="18"/>
      <c r="AC55" s="22">
        <v>0</v>
      </c>
      <c r="AD55" s="29" t="str">
        <f t="shared" si="4"/>
        <v>Cambió</v>
      </c>
      <c r="AE55" s="30" t="s">
        <v>37</v>
      </c>
      <c r="AF55" s="29" t="s">
        <v>32</v>
      </c>
      <c r="AG55" s="29" t="s">
        <v>32</v>
      </c>
      <c r="AH55" s="11" t="s">
        <v>61</v>
      </c>
      <c r="AI55" s="31"/>
      <c r="AJ55" s="31"/>
    </row>
    <row r="56" spans="1:36" s="26" customFormat="1" ht="87.75" customHeight="1" x14ac:dyDescent="0.25">
      <c r="A56" s="66">
        <v>45</v>
      </c>
      <c r="B56" s="85" t="s">
        <v>383</v>
      </c>
      <c r="C56" s="21" t="s">
        <v>380</v>
      </c>
      <c r="D56" s="22">
        <v>4000000</v>
      </c>
      <c r="E56" s="23" t="str">
        <f t="shared" si="7"/>
        <v>GUANAJUATO</v>
      </c>
      <c r="F56" s="23" t="str">
        <f t="shared" si="6"/>
        <v>SAN FELIPE</v>
      </c>
      <c r="G56" s="65" t="s">
        <v>397</v>
      </c>
      <c r="H56" s="85" t="str">
        <f>J56&amp;"
METROS LINEALES"</f>
        <v>Sin definir
METROS LINEALES</v>
      </c>
      <c r="I56" s="25" t="s">
        <v>387</v>
      </c>
      <c r="J56" s="26" t="s">
        <v>387</v>
      </c>
      <c r="L56" s="26">
        <v>21.7452777777766</v>
      </c>
      <c r="M56" s="26">
        <v>-101.285611111105</v>
      </c>
      <c r="N56" s="27">
        <v>44757</v>
      </c>
      <c r="O56" s="28" t="s">
        <v>24</v>
      </c>
      <c r="Q56" s="26" t="str">
        <f t="shared" si="1"/>
        <v>Capturado</v>
      </c>
      <c r="R56" s="18" t="s">
        <v>310</v>
      </c>
      <c r="S56" s="2" t="str">
        <f t="shared" si="0"/>
        <v>Imprimir</v>
      </c>
      <c r="T56" s="2" t="s">
        <v>313</v>
      </c>
      <c r="U56" s="2"/>
      <c r="V56" s="63"/>
      <c r="W56" s="18" t="s">
        <v>14</v>
      </c>
      <c r="X56" s="18" t="s">
        <v>14</v>
      </c>
      <c r="Y56" s="18" t="str">
        <f t="shared" si="2"/>
        <v>CAP</v>
      </c>
      <c r="Z56" s="18" t="str">
        <f t="shared" si="3"/>
        <v>. 45 - Sin registrar en SIFAIS</v>
      </c>
      <c r="AA56" s="18"/>
      <c r="AC56" s="22">
        <v>0</v>
      </c>
      <c r="AD56" s="29" t="str">
        <f t="shared" si="4"/>
        <v>Cambió</v>
      </c>
      <c r="AE56" s="30" t="s">
        <v>37</v>
      </c>
      <c r="AF56" s="29" t="s">
        <v>32</v>
      </c>
      <c r="AG56" s="29" t="s">
        <v>32</v>
      </c>
      <c r="AH56" s="11" t="s">
        <v>61</v>
      </c>
      <c r="AI56" s="31"/>
      <c r="AJ56" s="31"/>
    </row>
    <row r="57" spans="1:36" s="26" customFormat="1" ht="87.75" customHeight="1" x14ac:dyDescent="0.25">
      <c r="A57" s="66">
        <v>46</v>
      </c>
      <c r="B57" s="85" t="s">
        <v>383</v>
      </c>
      <c r="C57" s="21" t="s">
        <v>381</v>
      </c>
      <c r="D57" s="22">
        <v>3000000</v>
      </c>
      <c r="E57" s="23" t="str">
        <f t="shared" si="7"/>
        <v>GUANAJUATO</v>
      </c>
      <c r="F57" s="23" t="str">
        <f t="shared" si="6"/>
        <v>SAN FELIPE</v>
      </c>
      <c r="G57" s="65" t="s">
        <v>417</v>
      </c>
      <c r="H57" s="85" t="str">
        <f>J57&amp;"
METROS LINEALES"</f>
        <v>Sin definir
METROS LINEALES</v>
      </c>
      <c r="I57" s="25" t="s">
        <v>387</v>
      </c>
      <c r="J57" s="26" t="s">
        <v>387</v>
      </c>
      <c r="L57" s="26">
        <v>21.342749999998802</v>
      </c>
      <c r="M57" s="26">
        <v>-101.48455555555</v>
      </c>
      <c r="N57" s="27">
        <v>44757</v>
      </c>
      <c r="O57" s="28" t="s">
        <v>24</v>
      </c>
      <c r="Q57" s="26" t="str">
        <f t="shared" si="1"/>
        <v>Capturado</v>
      </c>
      <c r="R57" s="18" t="s">
        <v>310</v>
      </c>
      <c r="S57" s="2" t="str">
        <f t="shared" si="0"/>
        <v>Imprimir</v>
      </c>
      <c r="T57" s="2" t="s">
        <v>313</v>
      </c>
      <c r="U57" s="2"/>
      <c r="V57" s="63"/>
      <c r="W57" s="18" t="s">
        <v>14</v>
      </c>
      <c r="X57" s="18" t="s">
        <v>14</v>
      </c>
      <c r="Y57" s="18" t="str">
        <f t="shared" si="2"/>
        <v>CAP</v>
      </c>
      <c r="Z57" s="18" t="str">
        <f t="shared" si="3"/>
        <v>. 46 - Sin registrar en SIFAIS</v>
      </c>
      <c r="AA57" s="18"/>
      <c r="AC57" s="22">
        <v>0</v>
      </c>
      <c r="AD57" s="29" t="str">
        <f t="shared" si="4"/>
        <v>Cambió</v>
      </c>
      <c r="AE57" s="30" t="s">
        <v>36</v>
      </c>
      <c r="AF57" s="29" t="s">
        <v>32</v>
      </c>
      <c r="AG57" s="29" t="s">
        <v>32</v>
      </c>
      <c r="AH57" s="11" t="s">
        <v>61</v>
      </c>
      <c r="AI57" s="31"/>
      <c r="AJ57" s="31"/>
    </row>
    <row r="58" spans="1:36" s="26" customFormat="1" ht="87.75" customHeight="1" x14ac:dyDescent="0.25">
      <c r="A58" s="66">
        <v>47</v>
      </c>
      <c r="B58" s="85" t="s">
        <v>383</v>
      </c>
      <c r="C58" s="21" t="s">
        <v>382</v>
      </c>
      <c r="D58" s="22">
        <v>3000000</v>
      </c>
      <c r="E58" s="23" t="str">
        <f t="shared" si="7"/>
        <v>GUANAJUATO</v>
      </c>
      <c r="F58" s="23" t="str">
        <f t="shared" si="6"/>
        <v>SAN FELIPE</v>
      </c>
      <c r="G58" s="65" t="s">
        <v>418</v>
      </c>
      <c r="H58" s="85" t="str">
        <f>J58&amp;"
METROS LINEALES"</f>
        <v>Sin definir
METROS LINEALES</v>
      </c>
      <c r="I58" s="25" t="s">
        <v>387</v>
      </c>
      <c r="J58" s="26" t="s">
        <v>387</v>
      </c>
      <c r="L58" s="26">
        <v>21.667833333332201</v>
      </c>
      <c r="M58" s="26">
        <v>-101.25333333332701</v>
      </c>
      <c r="N58" s="27">
        <v>44757</v>
      </c>
      <c r="O58" s="28" t="s">
        <v>24</v>
      </c>
      <c r="Q58" s="26" t="str">
        <f t="shared" si="1"/>
        <v>Capturado</v>
      </c>
      <c r="R58" s="18" t="s">
        <v>310</v>
      </c>
      <c r="S58" s="2" t="str">
        <f t="shared" si="0"/>
        <v>Imprimir</v>
      </c>
      <c r="T58" s="2" t="s">
        <v>313</v>
      </c>
      <c r="U58" s="2"/>
      <c r="V58" s="63"/>
      <c r="W58" s="18" t="s">
        <v>14</v>
      </c>
      <c r="X58" s="18" t="s">
        <v>14</v>
      </c>
      <c r="Y58" s="18" t="str">
        <f t="shared" si="2"/>
        <v>CAP</v>
      </c>
      <c r="Z58" s="18" t="str">
        <f t="shared" si="3"/>
        <v>. 47 - Sin registrar en SIFAIS</v>
      </c>
      <c r="AA58" s="18"/>
      <c r="AC58" s="22">
        <v>0</v>
      </c>
      <c r="AD58" s="29" t="str">
        <f t="shared" si="4"/>
        <v>Cambió</v>
      </c>
      <c r="AE58" s="30" t="s">
        <v>37</v>
      </c>
      <c r="AF58" s="29" t="s">
        <v>32</v>
      </c>
      <c r="AG58" s="29" t="s">
        <v>32</v>
      </c>
      <c r="AH58" s="11" t="s">
        <v>61</v>
      </c>
      <c r="AI58" s="31"/>
      <c r="AJ58" s="31"/>
    </row>
    <row r="59" spans="1:36" s="26" customFormat="1" hidden="1" x14ac:dyDescent="0.25">
      <c r="A59" s="78"/>
      <c r="B59" s="78"/>
      <c r="C59" s="21"/>
      <c r="D59" s="22"/>
      <c r="E59" s="23"/>
      <c r="F59" s="23"/>
      <c r="G59" s="77"/>
      <c r="H59" s="81"/>
      <c r="I59" s="25"/>
      <c r="N59" s="27"/>
      <c r="O59" s="28"/>
      <c r="Q59" s="26" t="str">
        <f t="shared" ref="Q59:Q61" si="11">IF(I59&lt;&gt;0,"Capturado","")</f>
        <v/>
      </c>
      <c r="R59" s="18"/>
      <c r="S59" s="2"/>
      <c r="T59" s="2"/>
      <c r="U59" s="2"/>
      <c r="V59" s="63"/>
      <c r="W59" s="18"/>
      <c r="X59" s="18"/>
      <c r="Y59" s="18"/>
      <c r="Z59" s="18"/>
      <c r="AA59" s="18"/>
      <c r="AC59" s="22"/>
      <c r="AD59" s="29"/>
      <c r="AE59" s="30"/>
      <c r="AF59" s="29"/>
      <c r="AG59" s="29"/>
      <c r="AH59" s="11"/>
      <c r="AI59" s="31"/>
      <c r="AJ59" s="31"/>
    </row>
    <row r="60" spans="1:36" s="26" customFormat="1" ht="81.75" hidden="1" customHeight="1" x14ac:dyDescent="0.25">
      <c r="A60" s="78"/>
      <c r="B60" s="78"/>
      <c r="C60" s="21"/>
      <c r="D60" s="22"/>
      <c r="E60" s="23"/>
      <c r="F60" s="23"/>
      <c r="G60" s="77"/>
      <c r="H60" s="82"/>
      <c r="I60" s="25"/>
      <c r="N60" s="27"/>
      <c r="O60" s="28"/>
      <c r="Q60" s="26" t="str">
        <f t="shared" si="11"/>
        <v/>
      </c>
      <c r="R60" s="18"/>
      <c r="S60" s="2" t="str">
        <f t="shared" ref="S60:S70" si="12">IF(C60&lt;&gt;0,"Imprimir","")</f>
        <v/>
      </c>
      <c r="T60" s="2"/>
      <c r="U60" s="2"/>
      <c r="V60" s="63"/>
      <c r="W60" s="18"/>
      <c r="X60" s="18"/>
      <c r="Y60" s="18"/>
      <c r="Z60" s="18"/>
      <c r="AA60" s="18"/>
      <c r="AC60" s="22"/>
      <c r="AD60" s="29"/>
      <c r="AE60" s="30"/>
      <c r="AF60" s="29"/>
      <c r="AG60" s="29"/>
      <c r="AH60" s="11"/>
      <c r="AI60" s="31"/>
      <c r="AJ60" s="31"/>
    </row>
    <row r="61" spans="1:36" s="26" customFormat="1" ht="70.5" hidden="1" customHeight="1" x14ac:dyDescent="0.25">
      <c r="A61" s="78"/>
      <c r="B61" s="78"/>
      <c r="C61" s="21"/>
      <c r="D61" s="22"/>
      <c r="E61" s="23"/>
      <c r="F61" s="23"/>
      <c r="G61" s="77"/>
      <c r="H61" s="82"/>
      <c r="I61" s="25"/>
      <c r="N61" s="27"/>
      <c r="O61" s="28"/>
      <c r="Q61" s="26" t="str">
        <f t="shared" si="11"/>
        <v/>
      </c>
      <c r="R61" s="18"/>
      <c r="S61" s="2" t="str">
        <f t="shared" si="12"/>
        <v/>
      </c>
      <c r="T61" s="2"/>
      <c r="U61" s="2"/>
      <c r="V61" s="63"/>
      <c r="W61" s="18"/>
      <c r="X61" s="18"/>
      <c r="Y61" s="18"/>
      <c r="Z61" s="18"/>
      <c r="AA61" s="18"/>
      <c r="AC61" s="22"/>
      <c r="AD61" s="29"/>
      <c r="AE61" s="30"/>
      <c r="AF61" s="29"/>
      <c r="AG61" s="29"/>
      <c r="AH61" s="11"/>
      <c r="AI61" s="31"/>
      <c r="AJ61" s="31"/>
    </row>
    <row r="62" spans="1:36" s="26" customFormat="1" hidden="1" x14ac:dyDescent="0.25">
      <c r="A62" s="78"/>
      <c r="B62" s="78"/>
      <c r="C62" s="21"/>
      <c r="D62" s="22"/>
      <c r="E62" s="23"/>
      <c r="F62" s="23"/>
      <c r="G62" s="77"/>
      <c r="H62" s="77"/>
      <c r="I62" s="25"/>
      <c r="N62" s="27"/>
      <c r="O62" s="28"/>
      <c r="R62" s="18"/>
      <c r="S62" s="2" t="str">
        <f t="shared" si="12"/>
        <v/>
      </c>
      <c r="T62" s="2"/>
      <c r="U62" s="2"/>
      <c r="V62" s="63"/>
      <c r="W62" s="18"/>
      <c r="X62" s="18"/>
      <c r="Y62" s="18"/>
      <c r="Z62" s="18"/>
      <c r="AA62" s="18"/>
      <c r="AC62" s="22"/>
      <c r="AD62" s="29"/>
      <c r="AE62" s="30"/>
      <c r="AF62" s="29"/>
      <c r="AG62" s="29"/>
      <c r="AH62" s="11"/>
      <c r="AI62" s="31"/>
      <c r="AJ62" s="31"/>
    </row>
    <row r="63" spans="1:36" s="26" customFormat="1" hidden="1" x14ac:dyDescent="0.25">
      <c r="A63" s="78"/>
      <c r="B63" s="78"/>
      <c r="C63" s="21"/>
      <c r="D63" s="22"/>
      <c r="E63" s="23"/>
      <c r="F63" s="23"/>
      <c r="G63" s="77"/>
      <c r="H63" s="77"/>
      <c r="I63" s="25"/>
      <c r="N63" s="27"/>
      <c r="O63" s="28"/>
      <c r="R63" s="18"/>
      <c r="S63" s="2" t="str">
        <f t="shared" si="12"/>
        <v/>
      </c>
      <c r="T63" s="2"/>
      <c r="U63" s="2"/>
      <c r="V63" s="63"/>
      <c r="W63" s="18"/>
      <c r="X63" s="18"/>
      <c r="Y63" s="18"/>
      <c r="Z63" s="18"/>
      <c r="AA63" s="18"/>
      <c r="AC63" s="22"/>
      <c r="AD63" s="29"/>
      <c r="AE63" s="30"/>
      <c r="AF63" s="29"/>
      <c r="AG63" s="29"/>
      <c r="AH63" s="11"/>
      <c r="AI63" s="31"/>
      <c r="AJ63" s="31"/>
    </row>
    <row r="64" spans="1:36" s="26" customFormat="1" hidden="1" x14ac:dyDescent="0.25">
      <c r="A64" s="78"/>
      <c r="B64" s="78"/>
      <c r="C64" s="21"/>
      <c r="D64" s="22"/>
      <c r="E64" s="23"/>
      <c r="F64" s="23"/>
      <c r="G64" s="77"/>
      <c r="H64" s="77"/>
      <c r="I64" s="25"/>
      <c r="N64" s="27"/>
      <c r="O64" s="28"/>
      <c r="R64" s="18"/>
      <c r="S64" s="2" t="str">
        <f t="shared" si="12"/>
        <v/>
      </c>
      <c r="T64" s="2"/>
      <c r="U64" s="2"/>
      <c r="V64" s="2"/>
      <c r="W64" s="18"/>
      <c r="X64" s="18"/>
      <c r="Y64" s="18"/>
      <c r="Z64" s="18"/>
      <c r="AA64" s="18"/>
      <c r="AC64" s="22"/>
      <c r="AD64" s="29"/>
      <c r="AE64" s="30"/>
      <c r="AF64" s="29"/>
      <c r="AG64" s="29"/>
      <c r="AH64" s="11"/>
      <c r="AI64" s="31"/>
      <c r="AJ64" s="31"/>
    </row>
    <row r="65" spans="1:36" s="26" customFormat="1" hidden="1" x14ac:dyDescent="0.25">
      <c r="A65" s="78"/>
      <c r="B65" s="78"/>
      <c r="C65" s="21"/>
      <c r="D65" s="22"/>
      <c r="E65" s="23"/>
      <c r="F65" s="23"/>
      <c r="G65" s="77"/>
      <c r="H65" s="77"/>
      <c r="I65" s="25"/>
      <c r="N65" s="27"/>
      <c r="O65" s="28"/>
      <c r="R65" s="18"/>
      <c r="S65" s="2" t="str">
        <f t="shared" si="12"/>
        <v/>
      </c>
      <c r="T65" s="2"/>
      <c r="U65" s="2"/>
      <c r="V65" s="2"/>
      <c r="W65" s="18"/>
      <c r="X65" s="18"/>
      <c r="Y65" s="18"/>
      <c r="Z65" s="18"/>
      <c r="AA65" s="18"/>
      <c r="AC65" s="22"/>
      <c r="AD65" s="29"/>
      <c r="AE65" s="30"/>
      <c r="AF65" s="29"/>
      <c r="AG65" s="29"/>
      <c r="AH65" s="11"/>
      <c r="AI65" s="31"/>
      <c r="AJ65" s="31"/>
    </row>
    <row r="66" spans="1:36" s="26" customFormat="1" hidden="1" x14ac:dyDescent="0.25">
      <c r="A66" s="78"/>
      <c r="B66" s="78"/>
      <c r="C66" s="21"/>
      <c r="D66" s="22"/>
      <c r="E66" s="23"/>
      <c r="F66" s="23"/>
      <c r="G66" s="77"/>
      <c r="H66" s="77"/>
      <c r="I66" s="25"/>
      <c r="N66" s="27"/>
      <c r="O66" s="28"/>
      <c r="R66" s="18"/>
      <c r="S66" s="2" t="str">
        <f t="shared" si="12"/>
        <v/>
      </c>
      <c r="T66" s="2"/>
      <c r="U66" s="2"/>
      <c r="V66" s="2"/>
      <c r="W66" s="18"/>
      <c r="X66" s="18"/>
      <c r="Y66" s="18"/>
      <c r="Z66" s="18"/>
      <c r="AA66" s="18"/>
      <c r="AC66" s="22"/>
      <c r="AD66" s="29"/>
      <c r="AE66" s="30"/>
      <c r="AF66" s="29"/>
      <c r="AG66" s="29"/>
      <c r="AH66" s="11"/>
      <c r="AI66" s="31"/>
      <c r="AJ66" s="31"/>
    </row>
    <row r="67" spans="1:36" s="26" customFormat="1" ht="64.5" hidden="1" customHeight="1" x14ac:dyDescent="0.25">
      <c r="A67" s="78"/>
      <c r="B67" s="78"/>
      <c r="C67" s="21"/>
      <c r="D67" s="22"/>
      <c r="E67" s="23"/>
      <c r="F67" s="23"/>
      <c r="G67" s="77"/>
      <c r="H67" s="77"/>
      <c r="I67" s="25"/>
      <c r="N67" s="27"/>
      <c r="O67" s="28"/>
      <c r="Q67" s="26" t="str">
        <f>IF(H67&lt;&gt;0,"Capturado","")</f>
        <v/>
      </c>
      <c r="R67" s="18"/>
      <c r="S67" s="2" t="str">
        <f t="shared" si="12"/>
        <v/>
      </c>
      <c r="T67" s="2"/>
      <c r="U67" s="2"/>
      <c r="V67" s="2"/>
      <c r="W67" s="18"/>
      <c r="X67" s="18"/>
      <c r="Y67" s="18"/>
      <c r="Z67" s="18"/>
      <c r="AA67" s="18"/>
      <c r="AC67" s="22"/>
      <c r="AD67" s="29"/>
      <c r="AE67" s="30"/>
      <c r="AF67" s="29"/>
      <c r="AG67" s="29"/>
      <c r="AH67" s="11"/>
      <c r="AI67" s="31"/>
      <c r="AJ67" s="31"/>
    </row>
    <row r="68" spans="1:36" s="26" customFormat="1" hidden="1" x14ac:dyDescent="0.25">
      <c r="A68" s="78"/>
      <c r="B68" s="78"/>
      <c r="C68" s="21"/>
      <c r="D68" s="22"/>
      <c r="E68" s="23"/>
      <c r="F68" s="23"/>
      <c r="G68" s="77"/>
      <c r="H68" s="77"/>
      <c r="I68" s="25"/>
      <c r="N68" s="27"/>
      <c r="O68" s="28"/>
      <c r="R68" s="18"/>
      <c r="S68" s="2" t="str">
        <f t="shared" si="12"/>
        <v/>
      </c>
      <c r="T68" s="2"/>
      <c r="U68" s="2"/>
      <c r="V68" s="2"/>
      <c r="W68" s="18"/>
      <c r="X68" s="18"/>
      <c r="Y68" s="18"/>
      <c r="Z68" s="18"/>
      <c r="AA68" s="18"/>
      <c r="AC68" s="22"/>
      <c r="AD68" s="29"/>
      <c r="AE68" s="30"/>
      <c r="AF68" s="29"/>
      <c r="AG68" s="29"/>
      <c r="AH68" s="11"/>
      <c r="AI68" s="31"/>
      <c r="AJ68" s="31"/>
    </row>
    <row r="69" spans="1:36" s="26" customFormat="1" hidden="1" x14ac:dyDescent="0.25">
      <c r="A69" s="78"/>
      <c r="B69" s="78"/>
      <c r="C69" s="21"/>
      <c r="D69" s="22"/>
      <c r="E69" s="23"/>
      <c r="F69" s="23"/>
      <c r="G69" s="77"/>
      <c r="H69" s="77"/>
      <c r="I69" s="25"/>
      <c r="N69" s="27"/>
      <c r="O69" s="28"/>
      <c r="Q69" s="26" t="str">
        <f>IF(H69&lt;&gt;0,"Capturado","")</f>
        <v/>
      </c>
      <c r="R69" s="18"/>
      <c r="S69" s="2" t="str">
        <f t="shared" si="12"/>
        <v/>
      </c>
      <c r="T69" s="2"/>
      <c r="U69" s="2"/>
      <c r="V69" s="2"/>
      <c r="W69" s="18"/>
      <c r="X69" s="18"/>
      <c r="Y69" s="18"/>
      <c r="Z69" s="18"/>
      <c r="AA69" s="18"/>
      <c r="AC69" s="22"/>
      <c r="AD69" s="29"/>
      <c r="AE69" s="30"/>
      <c r="AF69" s="29"/>
      <c r="AG69" s="29"/>
      <c r="AH69" s="11"/>
      <c r="AI69" s="31"/>
      <c r="AJ69" s="31"/>
    </row>
    <row r="70" spans="1:36" s="26" customFormat="1" hidden="1" x14ac:dyDescent="0.25">
      <c r="A70" s="78"/>
      <c r="B70" s="78"/>
      <c r="C70" s="21"/>
      <c r="D70" s="22"/>
      <c r="E70" s="23"/>
      <c r="F70" s="23"/>
      <c r="G70" s="77"/>
      <c r="H70" s="77"/>
      <c r="I70" s="25"/>
      <c r="N70" s="27"/>
      <c r="O70" s="28"/>
      <c r="R70" s="18"/>
      <c r="S70" s="2" t="str">
        <f t="shared" si="12"/>
        <v/>
      </c>
      <c r="T70" s="2"/>
      <c r="U70" s="2"/>
      <c r="V70" s="2"/>
      <c r="W70" s="18"/>
      <c r="X70" s="18"/>
      <c r="Y70" s="18"/>
      <c r="Z70" s="18"/>
      <c r="AA70" s="18"/>
      <c r="AC70" s="22"/>
      <c r="AD70" s="29"/>
      <c r="AE70" s="30"/>
      <c r="AF70" s="29"/>
      <c r="AG70" s="29"/>
      <c r="AH70" s="11"/>
      <c r="AI70" s="31"/>
      <c r="AJ70" s="31"/>
    </row>
    <row r="71" spans="1:36" s="26" customFormat="1" hidden="1" x14ac:dyDescent="0.25">
      <c r="A71" s="20"/>
      <c r="B71" s="20"/>
      <c r="C71" s="21"/>
      <c r="D71" s="22"/>
      <c r="E71" s="23"/>
      <c r="F71" s="23"/>
      <c r="G71" s="46"/>
      <c r="H71" s="24"/>
      <c r="I71" s="25"/>
      <c r="N71" s="27"/>
      <c r="O71" s="28"/>
      <c r="R71" s="18"/>
      <c r="S71" s="2" t="str">
        <f t="shared" ref="S71:S112" si="13">IF(C71&lt;&gt;0,"Imprimir","")</f>
        <v/>
      </c>
      <c r="T71" s="2"/>
      <c r="U71" s="2"/>
      <c r="V71" s="2"/>
      <c r="W71" s="18"/>
      <c r="X71" s="18"/>
      <c r="Y71" s="18"/>
      <c r="Z71" s="18"/>
      <c r="AA71" s="18"/>
      <c r="AC71" s="22"/>
      <c r="AD71" s="29"/>
      <c r="AE71" s="30"/>
      <c r="AF71" s="29"/>
      <c r="AG71" s="29"/>
      <c r="AH71" s="11"/>
      <c r="AI71" s="31"/>
      <c r="AJ71" s="31"/>
    </row>
    <row r="72" spans="1:36" s="26" customFormat="1" hidden="1" x14ac:dyDescent="0.25">
      <c r="A72" s="20"/>
      <c r="B72" s="20"/>
      <c r="C72" s="21"/>
      <c r="D72" s="22"/>
      <c r="E72" s="23"/>
      <c r="F72" s="23"/>
      <c r="G72" s="46"/>
      <c r="H72" s="24"/>
      <c r="I72" s="25"/>
      <c r="N72" s="27"/>
      <c r="O72" s="28"/>
      <c r="R72" s="18"/>
      <c r="S72" s="2" t="str">
        <f t="shared" si="13"/>
        <v/>
      </c>
      <c r="T72" s="2"/>
      <c r="U72" s="2"/>
      <c r="V72" s="2"/>
      <c r="W72" s="18"/>
      <c r="X72" s="18"/>
      <c r="Y72" s="18"/>
      <c r="Z72" s="18"/>
      <c r="AA72" s="18"/>
      <c r="AC72" s="22"/>
      <c r="AD72" s="29"/>
      <c r="AE72" s="30"/>
      <c r="AF72" s="29"/>
      <c r="AG72" s="29"/>
      <c r="AH72" s="11"/>
      <c r="AI72" s="31"/>
      <c r="AJ72" s="31"/>
    </row>
    <row r="73" spans="1:36" s="26" customFormat="1" hidden="1" x14ac:dyDescent="0.25">
      <c r="A73" s="20"/>
      <c r="B73" s="20"/>
      <c r="C73" s="21"/>
      <c r="D73" s="22"/>
      <c r="E73" s="23"/>
      <c r="F73" s="23"/>
      <c r="G73" s="46"/>
      <c r="H73" s="24"/>
      <c r="I73" s="25"/>
      <c r="N73" s="27"/>
      <c r="O73" s="28"/>
      <c r="R73" s="18"/>
      <c r="S73" s="2" t="str">
        <f t="shared" si="13"/>
        <v/>
      </c>
      <c r="T73" s="2"/>
      <c r="U73" s="2"/>
      <c r="V73" s="2"/>
      <c r="W73" s="18"/>
      <c r="X73" s="18"/>
      <c r="Y73" s="18"/>
      <c r="Z73" s="18"/>
      <c r="AA73" s="18"/>
      <c r="AC73" s="22"/>
      <c r="AD73" s="29"/>
      <c r="AE73" s="30"/>
      <c r="AF73" s="29"/>
      <c r="AG73" s="29"/>
      <c r="AH73" s="11"/>
      <c r="AI73" s="31"/>
      <c r="AJ73" s="31"/>
    </row>
    <row r="74" spans="1:36" s="26" customFormat="1" hidden="1" x14ac:dyDescent="0.25">
      <c r="A74" s="20"/>
      <c r="B74" s="20"/>
      <c r="C74" s="21"/>
      <c r="D74" s="22"/>
      <c r="E74" s="23"/>
      <c r="F74" s="23"/>
      <c r="G74" s="46"/>
      <c r="H74" s="24"/>
      <c r="I74" s="25"/>
      <c r="N74" s="27"/>
      <c r="O74" s="28"/>
      <c r="R74" s="18"/>
      <c r="S74" s="2" t="str">
        <f t="shared" si="13"/>
        <v/>
      </c>
      <c r="T74" s="2"/>
      <c r="U74" s="2"/>
      <c r="V74" s="2"/>
      <c r="W74" s="18"/>
      <c r="X74" s="18"/>
      <c r="Y74" s="18"/>
      <c r="Z74" s="18"/>
      <c r="AA74" s="18"/>
      <c r="AC74" s="22"/>
      <c r="AD74" s="29"/>
      <c r="AE74" s="30"/>
      <c r="AF74" s="29"/>
      <c r="AG74" s="29"/>
      <c r="AH74" s="11"/>
      <c r="AI74" s="31"/>
      <c r="AJ74" s="31"/>
    </row>
    <row r="75" spans="1:36" s="26" customFormat="1" hidden="1" x14ac:dyDescent="0.25">
      <c r="A75" s="20"/>
      <c r="B75" s="20"/>
      <c r="C75" s="21"/>
      <c r="D75" s="22"/>
      <c r="E75" s="23"/>
      <c r="F75" s="23"/>
      <c r="G75" s="46"/>
      <c r="H75" s="24"/>
      <c r="I75" s="25"/>
      <c r="N75" s="27"/>
      <c r="O75" s="28"/>
      <c r="R75" s="18"/>
      <c r="S75" s="2" t="str">
        <f t="shared" si="13"/>
        <v/>
      </c>
      <c r="T75" s="2"/>
      <c r="U75" s="2"/>
      <c r="V75" s="2"/>
      <c r="W75" s="18"/>
      <c r="X75" s="18"/>
      <c r="Y75" s="18"/>
      <c r="Z75" s="18"/>
      <c r="AA75" s="18"/>
      <c r="AC75" s="22"/>
      <c r="AD75" s="29"/>
      <c r="AE75" s="30"/>
      <c r="AF75" s="29"/>
      <c r="AG75" s="29"/>
      <c r="AH75" s="11"/>
      <c r="AI75" s="31"/>
      <c r="AJ75" s="31"/>
    </row>
    <row r="76" spans="1:36" s="26" customFormat="1" hidden="1" x14ac:dyDescent="0.25">
      <c r="A76" s="20"/>
      <c r="B76" s="20"/>
      <c r="C76" s="21"/>
      <c r="D76" s="22"/>
      <c r="E76" s="23"/>
      <c r="F76" s="23"/>
      <c r="G76" s="46"/>
      <c r="H76" s="24"/>
      <c r="I76" s="25"/>
      <c r="N76" s="27"/>
      <c r="O76" s="28"/>
      <c r="R76" s="18"/>
      <c r="S76" s="2" t="str">
        <f t="shared" si="13"/>
        <v/>
      </c>
      <c r="T76" s="2"/>
      <c r="U76" s="2"/>
      <c r="V76" s="2"/>
      <c r="W76" s="18"/>
      <c r="X76" s="18"/>
      <c r="Y76" s="18"/>
      <c r="Z76" s="18"/>
      <c r="AA76" s="18"/>
      <c r="AC76" s="22"/>
      <c r="AD76" s="29"/>
      <c r="AE76" s="30"/>
      <c r="AF76" s="29"/>
      <c r="AG76" s="29"/>
      <c r="AH76" s="11"/>
      <c r="AI76" s="31"/>
      <c r="AJ76" s="31"/>
    </row>
    <row r="77" spans="1:36" s="26" customFormat="1" hidden="1" x14ac:dyDescent="0.25">
      <c r="A77" s="20"/>
      <c r="B77" s="20"/>
      <c r="C77" s="21"/>
      <c r="D77" s="22"/>
      <c r="E77" s="23"/>
      <c r="F77" s="23"/>
      <c r="G77" s="46"/>
      <c r="H77" s="24"/>
      <c r="I77" s="25"/>
      <c r="N77" s="27"/>
      <c r="O77" s="28"/>
      <c r="R77" s="18"/>
      <c r="S77" s="2" t="str">
        <f t="shared" si="13"/>
        <v/>
      </c>
      <c r="T77" s="2"/>
      <c r="U77" s="2"/>
      <c r="V77" s="2"/>
      <c r="W77" s="18"/>
      <c r="X77" s="18"/>
      <c r="Y77" s="18"/>
      <c r="Z77" s="18"/>
      <c r="AA77" s="18"/>
      <c r="AC77" s="22"/>
      <c r="AD77" s="29"/>
      <c r="AE77" s="30"/>
      <c r="AF77" s="29"/>
      <c r="AG77" s="29"/>
      <c r="AH77" s="11"/>
      <c r="AI77" s="31"/>
      <c r="AJ77" s="31"/>
    </row>
    <row r="78" spans="1:36" s="26" customFormat="1" hidden="1" x14ac:dyDescent="0.25">
      <c r="A78" s="20"/>
      <c r="B78" s="20"/>
      <c r="C78" s="21"/>
      <c r="D78" s="22"/>
      <c r="E78" s="23"/>
      <c r="F78" s="23"/>
      <c r="G78" s="46"/>
      <c r="H78" s="24"/>
      <c r="I78" s="25"/>
      <c r="N78" s="27"/>
      <c r="O78" s="28"/>
      <c r="R78" s="18"/>
      <c r="S78" s="2" t="str">
        <f t="shared" si="13"/>
        <v/>
      </c>
      <c r="T78" s="2"/>
      <c r="U78" s="2"/>
      <c r="V78" s="2"/>
      <c r="W78" s="18"/>
      <c r="X78" s="18"/>
      <c r="Y78" s="18"/>
      <c r="Z78" s="18"/>
      <c r="AA78" s="18"/>
      <c r="AC78" s="22"/>
      <c r="AD78" s="29"/>
      <c r="AE78" s="30"/>
      <c r="AF78" s="29"/>
      <c r="AG78" s="29"/>
      <c r="AH78" s="11"/>
      <c r="AI78" s="31"/>
      <c r="AJ78" s="31"/>
    </row>
    <row r="79" spans="1:36" s="26" customFormat="1" hidden="1" x14ac:dyDescent="0.25">
      <c r="A79" s="20"/>
      <c r="B79" s="20"/>
      <c r="C79" s="21"/>
      <c r="D79" s="22"/>
      <c r="E79" s="23"/>
      <c r="F79" s="23"/>
      <c r="G79" s="46"/>
      <c r="H79" s="24"/>
      <c r="I79" s="25"/>
      <c r="N79" s="27"/>
      <c r="O79" s="28"/>
      <c r="R79" s="18"/>
      <c r="S79" s="2" t="str">
        <f t="shared" si="13"/>
        <v/>
      </c>
      <c r="T79" s="2"/>
      <c r="U79" s="2"/>
      <c r="V79" s="2"/>
      <c r="W79" s="18"/>
      <c r="X79" s="18"/>
      <c r="Y79" s="18"/>
      <c r="Z79" s="18"/>
      <c r="AA79" s="18"/>
      <c r="AC79" s="22"/>
      <c r="AD79" s="29"/>
      <c r="AE79" s="30"/>
      <c r="AF79" s="29"/>
      <c r="AG79" s="29"/>
      <c r="AH79" s="11"/>
      <c r="AI79" s="31"/>
      <c r="AJ79" s="31"/>
    </row>
    <row r="80" spans="1:36" s="26" customFormat="1" hidden="1" x14ac:dyDescent="0.25">
      <c r="A80" s="20"/>
      <c r="B80" s="20"/>
      <c r="C80" s="21"/>
      <c r="D80" s="22"/>
      <c r="E80" s="23"/>
      <c r="F80" s="23"/>
      <c r="G80" s="46"/>
      <c r="H80" s="24"/>
      <c r="I80" s="25"/>
      <c r="N80" s="27"/>
      <c r="O80" s="28"/>
      <c r="R80" s="18"/>
      <c r="S80" s="2" t="str">
        <f t="shared" si="13"/>
        <v/>
      </c>
      <c r="T80" s="2"/>
      <c r="U80" s="2"/>
      <c r="V80" s="2"/>
      <c r="W80" s="18"/>
      <c r="X80" s="18"/>
      <c r="Y80" s="18"/>
      <c r="Z80" s="18"/>
      <c r="AA80" s="18"/>
      <c r="AC80" s="22"/>
      <c r="AD80" s="29"/>
      <c r="AE80" s="30"/>
      <c r="AF80" s="29"/>
      <c r="AG80" s="29"/>
      <c r="AH80" s="11"/>
      <c r="AI80" s="31"/>
      <c r="AJ80" s="31"/>
    </row>
    <row r="81" spans="1:36" s="26" customFormat="1" hidden="1" x14ac:dyDescent="0.25">
      <c r="A81" s="20"/>
      <c r="B81" s="20"/>
      <c r="C81" s="21"/>
      <c r="D81" s="22"/>
      <c r="E81" s="23"/>
      <c r="F81" s="23"/>
      <c r="G81" s="46"/>
      <c r="H81" s="24"/>
      <c r="I81" s="25"/>
      <c r="N81" s="27"/>
      <c r="O81" s="28"/>
      <c r="R81" s="18"/>
      <c r="S81" s="2" t="str">
        <f t="shared" si="13"/>
        <v/>
      </c>
      <c r="T81" s="2"/>
      <c r="U81" s="2"/>
      <c r="V81" s="2"/>
      <c r="W81" s="18"/>
      <c r="X81" s="18"/>
      <c r="Y81" s="18"/>
      <c r="Z81" s="18"/>
      <c r="AA81" s="18"/>
      <c r="AC81" s="22"/>
      <c r="AD81" s="29"/>
      <c r="AE81" s="30"/>
      <c r="AF81" s="29"/>
      <c r="AG81" s="29"/>
      <c r="AH81" s="11"/>
      <c r="AI81" s="31"/>
      <c r="AJ81" s="31"/>
    </row>
    <row r="82" spans="1:36" s="26" customFormat="1" hidden="1" x14ac:dyDescent="0.25">
      <c r="A82" s="20"/>
      <c r="B82" s="20"/>
      <c r="C82" s="21"/>
      <c r="D82" s="22"/>
      <c r="E82" s="23"/>
      <c r="F82" s="23"/>
      <c r="G82" s="46"/>
      <c r="H82" s="24"/>
      <c r="I82" s="25"/>
      <c r="N82" s="27"/>
      <c r="O82" s="28"/>
      <c r="R82" s="18"/>
      <c r="S82" s="2" t="str">
        <f t="shared" si="13"/>
        <v/>
      </c>
      <c r="T82" s="2"/>
      <c r="U82" s="2"/>
      <c r="V82" s="2"/>
      <c r="W82" s="18"/>
      <c r="X82" s="18"/>
      <c r="Y82" s="18"/>
      <c r="Z82" s="18"/>
      <c r="AA82" s="18"/>
      <c r="AC82" s="22"/>
      <c r="AD82" s="29"/>
      <c r="AE82" s="30"/>
      <c r="AF82" s="29"/>
      <c r="AG82" s="29"/>
      <c r="AH82" s="11"/>
      <c r="AI82" s="31"/>
      <c r="AJ82" s="31"/>
    </row>
    <row r="83" spans="1:36" s="26" customFormat="1" hidden="1" x14ac:dyDescent="0.25">
      <c r="A83" s="20"/>
      <c r="B83" s="20"/>
      <c r="C83" s="21"/>
      <c r="D83" s="22"/>
      <c r="E83" s="23"/>
      <c r="F83" s="23"/>
      <c r="G83" s="46"/>
      <c r="H83" s="24"/>
      <c r="I83" s="25"/>
      <c r="N83" s="27"/>
      <c r="O83" s="28"/>
      <c r="R83" s="18"/>
      <c r="S83" s="2" t="str">
        <f t="shared" si="13"/>
        <v/>
      </c>
      <c r="T83" s="2"/>
      <c r="U83" s="2"/>
      <c r="V83" s="2"/>
      <c r="W83" s="18"/>
      <c r="X83" s="18"/>
      <c r="Y83" s="18"/>
      <c r="Z83" s="18"/>
      <c r="AA83" s="18"/>
      <c r="AC83" s="22"/>
      <c r="AD83" s="29"/>
      <c r="AE83" s="30"/>
      <c r="AF83" s="29"/>
      <c r="AG83" s="29"/>
      <c r="AH83" s="11"/>
      <c r="AI83" s="31"/>
      <c r="AJ83" s="31"/>
    </row>
    <row r="84" spans="1:36" s="26" customFormat="1" hidden="1" x14ac:dyDescent="0.25">
      <c r="A84" s="20"/>
      <c r="B84" s="20"/>
      <c r="C84" s="21"/>
      <c r="D84" s="22"/>
      <c r="E84" s="23"/>
      <c r="F84" s="23"/>
      <c r="G84" s="46"/>
      <c r="H84" s="24"/>
      <c r="I84" s="25"/>
      <c r="N84" s="27"/>
      <c r="O84" s="28"/>
      <c r="R84" s="18"/>
      <c r="S84" s="2" t="str">
        <f t="shared" si="13"/>
        <v/>
      </c>
      <c r="T84" s="2"/>
      <c r="U84" s="2"/>
      <c r="V84" s="2"/>
      <c r="W84" s="18"/>
      <c r="X84" s="18"/>
      <c r="Y84" s="18"/>
      <c r="Z84" s="18"/>
      <c r="AA84" s="18"/>
      <c r="AC84" s="22"/>
      <c r="AD84" s="29"/>
      <c r="AE84" s="30"/>
      <c r="AF84" s="29"/>
      <c r="AG84" s="29"/>
      <c r="AH84" s="11"/>
      <c r="AI84" s="31"/>
      <c r="AJ84" s="31"/>
    </row>
    <row r="85" spans="1:36" s="26" customFormat="1" hidden="1" x14ac:dyDescent="0.25">
      <c r="A85" s="20"/>
      <c r="B85" s="20"/>
      <c r="C85" s="21"/>
      <c r="D85" s="22"/>
      <c r="E85" s="23"/>
      <c r="F85" s="23"/>
      <c r="G85" s="46"/>
      <c r="H85" s="24"/>
      <c r="I85" s="25"/>
      <c r="N85" s="27"/>
      <c r="O85" s="28"/>
      <c r="R85" s="18"/>
      <c r="S85" s="2" t="str">
        <f t="shared" si="13"/>
        <v/>
      </c>
      <c r="T85" s="2"/>
      <c r="U85" s="2"/>
      <c r="V85" s="2"/>
      <c r="W85" s="18"/>
      <c r="X85" s="18"/>
      <c r="Y85" s="18"/>
      <c r="Z85" s="18"/>
      <c r="AA85" s="18"/>
      <c r="AC85" s="22"/>
      <c r="AD85" s="29"/>
      <c r="AE85" s="30"/>
      <c r="AF85" s="29"/>
      <c r="AG85" s="29"/>
      <c r="AH85" s="11"/>
      <c r="AI85" s="31"/>
      <c r="AJ85" s="31"/>
    </row>
    <row r="86" spans="1:36" s="26" customFormat="1" ht="72.75" hidden="1" customHeight="1" x14ac:dyDescent="0.25">
      <c r="A86" s="20"/>
      <c r="B86" s="20"/>
      <c r="C86" s="21"/>
      <c r="D86" s="22"/>
      <c r="E86" s="23"/>
      <c r="F86" s="23"/>
      <c r="G86" s="46"/>
      <c r="H86" s="24"/>
      <c r="I86" s="25"/>
      <c r="N86" s="27"/>
      <c r="O86" s="28"/>
      <c r="R86" s="18"/>
      <c r="S86" s="2" t="str">
        <f t="shared" si="13"/>
        <v/>
      </c>
      <c r="T86" s="2"/>
      <c r="U86" s="2"/>
      <c r="V86" s="2"/>
      <c r="W86" s="18"/>
      <c r="X86" s="18"/>
      <c r="Y86" s="18"/>
      <c r="Z86" s="18"/>
      <c r="AA86" s="18"/>
      <c r="AC86" s="22"/>
      <c r="AD86" s="29"/>
      <c r="AE86" s="30"/>
      <c r="AF86" s="29"/>
      <c r="AG86" s="29"/>
      <c r="AH86" s="11"/>
      <c r="AI86" s="31"/>
      <c r="AJ86" s="31"/>
    </row>
    <row r="87" spans="1:36" s="26" customFormat="1" hidden="1" x14ac:dyDescent="0.25">
      <c r="A87" s="20"/>
      <c r="B87" s="20"/>
      <c r="C87" s="21"/>
      <c r="D87" s="22"/>
      <c r="E87" s="23"/>
      <c r="F87" s="23"/>
      <c r="G87" s="46"/>
      <c r="H87" s="24"/>
      <c r="I87" s="25"/>
      <c r="N87" s="27"/>
      <c r="O87" s="28"/>
      <c r="R87" s="18"/>
      <c r="S87" s="2" t="str">
        <f t="shared" si="13"/>
        <v/>
      </c>
      <c r="T87" s="2"/>
      <c r="U87" s="2"/>
      <c r="V87" s="2"/>
      <c r="W87" s="18"/>
      <c r="X87" s="18"/>
      <c r="Y87" s="18"/>
      <c r="Z87" s="18"/>
      <c r="AA87" s="18"/>
      <c r="AC87" s="22"/>
      <c r="AD87" s="29"/>
      <c r="AE87" s="30"/>
      <c r="AF87" s="29"/>
      <c r="AG87" s="29"/>
      <c r="AH87" s="11"/>
      <c r="AI87" s="31"/>
      <c r="AJ87" s="31"/>
    </row>
    <row r="88" spans="1:36" s="26" customFormat="1" hidden="1" x14ac:dyDescent="0.25">
      <c r="A88" s="20"/>
      <c r="B88" s="20"/>
      <c r="C88" s="21"/>
      <c r="D88" s="22"/>
      <c r="E88" s="23"/>
      <c r="F88" s="23"/>
      <c r="G88" s="46"/>
      <c r="H88" s="24"/>
      <c r="I88" s="25"/>
      <c r="N88" s="27"/>
      <c r="O88" s="28"/>
      <c r="R88" s="18"/>
      <c r="S88" s="2" t="str">
        <f t="shared" si="13"/>
        <v/>
      </c>
      <c r="T88" s="2"/>
      <c r="U88" s="2"/>
      <c r="V88" s="2"/>
      <c r="W88" s="18"/>
      <c r="X88" s="18"/>
      <c r="Y88" s="18"/>
      <c r="Z88" s="18"/>
      <c r="AA88" s="18"/>
      <c r="AC88" s="22"/>
      <c r="AD88" s="29"/>
      <c r="AE88" s="30"/>
      <c r="AF88" s="29"/>
      <c r="AG88" s="29"/>
      <c r="AH88" s="11"/>
      <c r="AI88" s="31"/>
      <c r="AJ88" s="31"/>
    </row>
    <row r="89" spans="1:36" s="26" customFormat="1" hidden="1" x14ac:dyDescent="0.25">
      <c r="A89" s="20"/>
      <c r="B89" s="20"/>
      <c r="C89" s="21"/>
      <c r="D89" s="22"/>
      <c r="E89" s="23"/>
      <c r="F89" s="23"/>
      <c r="G89" s="46"/>
      <c r="H89" s="24"/>
      <c r="I89" s="25"/>
      <c r="N89" s="27"/>
      <c r="O89" s="28"/>
      <c r="R89" s="18"/>
      <c r="S89" s="2" t="str">
        <f t="shared" si="13"/>
        <v/>
      </c>
      <c r="T89" s="2"/>
      <c r="U89" s="2"/>
      <c r="V89" s="2"/>
      <c r="W89" s="18"/>
      <c r="X89" s="18"/>
      <c r="Y89" s="18"/>
      <c r="Z89" s="18"/>
      <c r="AA89" s="18"/>
      <c r="AC89" s="22"/>
      <c r="AD89" s="29"/>
      <c r="AE89" s="30"/>
      <c r="AF89" s="29"/>
      <c r="AG89" s="29"/>
      <c r="AH89" s="11"/>
      <c r="AI89" s="31"/>
      <c r="AJ89" s="31"/>
    </row>
    <row r="90" spans="1:36" s="26" customFormat="1" hidden="1" x14ac:dyDescent="0.25">
      <c r="A90" s="20"/>
      <c r="B90" s="20"/>
      <c r="C90" s="21"/>
      <c r="D90" s="22"/>
      <c r="E90" s="23"/>
      <c r="F90" s="23"/>
      <c r="G90" s="46"/>
      <c r="H90" s="24"/>
      <c r="I90" s="25"/>
      <c r="N90" s="27"/>
      <c r="O90" s="28"/>
      <c r="R90" s="18"/>
      <c r="S90" s="2" t="str">
        <f t="shared" si="13"/>
        <v/>
      </c>
      <c r="T90" s="2"/>
      <c r="U90" s="2"/>
      <c r="V90" s="2"/>
      <c r="W90" s="18"/>
      <c r="X90" s="18"/>
      <c r="Y90" s="18"/>
      <c r="Z90" s="18"/>
      <c r="AA90" s="18"/>
      <c r="AC90" s="22"/>
      <c r="AD90" s="29"/>
      <c r="AE90" s="30"/>
      <c r="AF90" s="29"/>
      <c r="AG90" s="29"/>
      <c r="AH90" s="11"/>
      <c r="AI90" s="31"/>
      <c r="AJ90" s="31"/>
    </row>
    <row r="91" spans="1:36" s="26" customFormat="1" hidden="1" x14ac:dyDescent="0.25">
      <c r="A91" s="20"/>
      <c r="B91" s="20"/>
      <c r="C91" s="21"/>
      <c r="D91" s="22"/>
      <c r="E91" s="23"/>
      <c r="F91" s="23"/>
      <c r="G91" s="46"/>
      <c r="H91" s="24"/>
      <c r="I91" s="25"/>
      <c r="N91" s="27"/>
      <c r="O91" s="28"/>
      <c r="R91" s="18"/>
      <c r="S91" s="2" t="str">
        <f t="shared" si="13"/>
        <v/>
      </c>
      <c r="T91" s="2"/>
      <c r="U91" s="2"/>
      <c r="V91" s="2"/>
      <c r="W91" s="18"/>
      <c r="X91" s="18"/>
      <c r="Y91" s="18"/>
      <c r="Z91" s="18"/>
      <c r="AA91" s="18"/>
      <c r="AC91" s="22"/>
      <c r="AD91" s="29"/>
      <c r="AE91" s="30"/>
      <c r="AF91" s="29"/>
      <c r="AG91" s="29"/>
      <c r="AH91" s="11"/>
      <c r="AI91" s="31"/>
      <c r="AJ91" s="31"/>
    </row>
    <row r="92" spans="1:36" s="26" customFormat="1" hidden="1" x14ac:dyDescent="0.25">
      <c r="A92" s="20"/>
      <c r="B92" s="20"/>
      <c r="C92" s="21"/>
      <c r="D92" s="22"/>
      <c r="E92" s="23"/>
      <c r="F92" s="23"/>
      <c r="G92" s="46"/>
      <c r="H92" s="24"/>
      <c r="I92" s="25"/>
      <c r="N92" s="27"/>
      <c r="O92" s="28"/>
      <c r="R92" s="18"/>
      <c r="S92" s="2" t="str">
        <f t="shared" si="13"/>
        <v/>
      </c>
      <c r="T92" s="2"/>
      <c r="U92" s="2"/>
      <c r="V92" s="2"/>
      <c r="W92" s="18"/>
      <c r="X92" s="18"/>
      <c r="Y92" s="18"/>
      <c r="Z92" s="18"/>
      <c r="AA92" s="18"/>
      <c r="AC92" s="22"/>
      <c r="AD92" s="29"/>
      <c r="AE92" s="30"/>
      <c r="AF92" s="29"/>
      <c r="AG92" s="29"/>
      <c r="AH92" s="11"/>
      <c r="AI92" s="31"/>
      <c r="AJ92" s="31"/>
    </row>
    <row r="93" spans="1:36" s="26" customFormat="1" hidden="1" x14ac:dyDescent="0.25">
      <c r="A93" s="20"/>
      <c r="B93" s="20"/>
      <c r="C93" s="21"/>
      <c r="D93" s="22"/>
      <c r="E93" s="23"/>
      <c r="F93" s="23"/>
      <c r="G93" s="46"/>
      <c r="H93" s="24"/>
      <c r="I93" s="25"/>
      <c r="N93" s="27"/>
      <c r="O93" s="28"/>
      <c r="R93" s="18"/>
      <c r="S93" s="2" t="str">
        <f t="shared" si="13"/>
        <v/>
      </c>
      <c r="T93" s="2"/>
      <c r="U93" s="2"/>
      <c r="V93" s="2"/>
      <c r="W93" s="18"/>
      <c r="X93" s="18"/>
      <c r="Y93" s="18"/>
      <c r="Z93" s="18"/>
      <c r="AA93" s="18"/>
      <c r="AC93" s="22"/>
      <c r="AD93" s="29"/>
      <c r="AE93" s="30"/>
      <c r="AF93" s="29"/>
      <c r="AG93" s="29"/>
      <c r="AH93" s="11"/>
      <c r="AI93" s="31"/>
      <c r="AJ93" s="31"/>
    </row>
    <row r="94" spans="1:36" s="26" customFormat="1" hidden="1" x14ac:dyDescent="0.25">
      <c r="A94" s="20"/>
      <c r="B94" s="20"/>
      <c r="C94" s="21"/>
      <c r="D94" s="22"/>
      <c r="E94" s="23"/>
      <c r="F94" s="23"/>
      <c r="G94" s="46"/>
      <c r="H94" s="24"/>
      <c r="I94" s="25"/>
      <c r="N94" s="27"/>
      <c r="O94" s="28"/>
      <c r="R94" s="18"/>
      <c r="S94" s="2" t="str">
        <f t="shared" si="13"/>
        <v/>
      </c>
      <c r="T94" s="2"/>
      <c r="U94" s="2"/>
      <c r="V94" s="2"/>
      <c r="W94" s="18"/>
      <c r="X94" s="18"/>
      <c r="Y94" s="18"/>
      <c r="Z94" s="18"/>
      <c r="AA94" s="18"/>
      <c r="AC94" s="22"/>
      <c r="AD94" s="29"/>
      <c r="AE94" s="30"/>
      <c r="AF94" s="29"/>
      <c r="AG94" s="29"/>
      <c r="AH94" s="11"/>
      <c r="AI94" s="31"/>
      <c r="AJ94" s="31"/>
    </row>
    <row r="95" spans="1:36" s="26" customFormat="1" hidden="1" x14ac:dyDescent="0.25">
      <c r="A95" s="20"/>
      <c r="B95" s="20"/>
      <c r="C95" s="21"/>
      <c r="D95" s="22"/>
      <c r="E95" s="23"/>
      <c r="F95" s="23"/>
      <c r="G95" s="46"/>
      <c r="H95" s="24"/>
      <c r="I95" s="25"/>
      <c r="N95" s="27"/>
      <c r="O95" s="28"/>
      <c r="R95" s="18"/>
      <c r="S95" s="2" t="str">
        <f t="shared" si="13"/>
        <v/>
      </c>
      <c r="T95" s="2"/>
      <c r="U95" s="2"/>
      <c r="V95" s="2"/>
      <c r="W95" s="18"/>
      <c r="X95" s="18"/>
      <c r="Y95" s="18"/>
      <c r="Z95" s="18"/>
      <c r="AA95" s="18"/>
      <c r="AC95" s="22"/>
      <c r="AD95" s="29"/>
      <c r="AE95" s="30"/>
      <c r="AF95" s="29"/>
      <c r="AG95" s="29"/>
      <c r="AH95" s="11"/>
      <c r="AI95" s="31"/>
      <c r="AJ95" s="31"/>
    </row>
    <row r="96" spans="1:36" s="26" customFormat="1" hidden="1" x14ac:dyDescent="0.25">
      <c r="A96" s="20"/>
      <c r="B96" s="20"/>
      <c r="C96" s="21"/>
      <c r="D96" s="22"/>
      <c r="E96" s="23"/>
      <c r="F96" s="23"/>
      <c r="G96" s="46"/>
      <c r="H96" s="24"/>
      <c r="I96" s="25"/>
      <c r="N96" s="27"/>
      <c r="O96" s="28"/>
      <c r="R96" s="18"/>
      <c r="S96" s="2" t="str">
        <f t="shared" si="13"/>
        <v/>
      </c>
      <c r="T96" s="2"/>
      <c r="U96" s="2"/>
      <c r="V96" s="2"/>
      <c r="W96" s="18"/>
      <c r="X96" s="18"/>
      <c r="Y96" s="18"/>
      <c r="Z96" s="18"/>
      <c r="AA96" s="18"/>
      <c r="AC96" s="22"/>
      <c r="AD96" s="29"/>
      <c r="AE96" s="30"/>
      <c r="AF96" s="29"/>
      <c r="AG96" s="29"/>
      <c r="AH96" s="11"/>
      <c r="AI96" s="31"/>
      <c r="AJ96" s="31"/>
    </row>
    <row r="97" spans="1:36" s="26" customFormat="1" hidden="1" x14ac:dyDescent="0.25">
      <c r="A97" s="20"/>
      <c r="B97" s="20"/>
      <c r="C97" s="21"/>
      <c r="D97" s="22"/>
      <c r="E97" s="23"/>
      <c r="F97" s="23"/>
      <c r="G97" s="46"/>
      <c r="H97" s="24"/>
      <c r="I97" s="25"/>
      <c r="N97" s="27"/>
      <c r="O97" s="28"/>
      <c r="R97" s="18"/>
      <c r="S97" s="2" t="str">
        <f t="shared" si="13"/>
        <v/>
      </c>
      <c r="T97" s="2"/>
      <c r="U97" s="2"/>
      <c r="V97" s="2"/>
      <c r="W97" s="18"/>
      <c r="X97" s="18"/>
      <c r="Y97" s="18"/>
      <c r="Z97" s="18"/>
      <c r="AA97" s="18"/>
      <c r="AC97" s="22"/>
      <c r="AD97" s="29"/>
      <c r="AE97" s="30"/>
      <c r="AF97" s="29"/>
      <c r="AG97" s="29"/>
      <c r="AH97" s="11"/>
      <c r="AI97" s="31"/>
      <c r="AJ97" s="31"/>
    </row>
    <row r="98" spans="1:36" s="26" customFormat="1" hidden="1" x14ac:dyDescent="0.25">
      <c r="A98" s="20"/>
      <c r="B98" s="20"/>
      <c r="C98" s="21"/>
      <c r="D98" s="22"/>
      <c r="E98" s="23"/>
      <c r="F98" s="23"/>
      <c r="G98" s="46"/>
      <c r="H98" s="24"/>
      <c r="I98" s="25"/>
      <c r="N98" s="27"/>
      <c r="O98" s="28"/>
      <c r="R98" s="18"/>
      <c r="S98" s="2" t="str">
        <f t="shared" si="13"/>
        <v/>
      </c>
      <c r="T98" s="2"/>
      <c r="U98" s="2"/>
      <c r="V98" s="2"/>
      <c r="W98" s="18"/>
      <c r="X98" s="18"/>
      <c r="Y98" s="18"/>
      <c r="Z98" s="18"/>
      <c r="AA98" s="18"/>
      <c r="AC98" s="22"/>
      <c r="AD98" s="29"/>
      <c r="AE98" s="30"/>
      <c r="AF98" s="29"/>
      <c r="AG98" s="29"/>
      <c r="AH98" s="11"/>
      <c r="AI98" s="31"/>
      <c r="AJ98" s="31"/>
    </row>
    <row r="99" spans="1:36" s="26" customFormat="1" hidden="1" x14ac:dyDescent="0.25">
      <c r="A99" s="20"/>
      <c r="B99" s="20"/>
      <c r="C99" s="21"/>
      <c r="D99" s="22"/>
      <c r="E99" s="23"/>
      <c r="F99" s="23"/>
      <c r="G99" s="46"/>
      <c r="H99" s="24"/>
      <c r="I99" s="25"/>
      <c r="N99" s="27"/>
      <c r="O99" s="28"/>
      <c r="R99" s="18"/>
      <c r="S99" s="2" t="str">
        <f t="shared" si="13"/>
        <v/>
      </c>
      <c r="T99" s="2"/>
      <c r="U99" s="2"/>
      <c r="V99" s="2"/>
      <c r="W99" s="18"/>
      <c r="X99" s="18"/>
      <c r="Y99" s="18"/>
      <c r="Z99" s="18"/>
      <c r="AA99" s="18"/>
      <c r="AC99" s="22"/>
      <c r="AD99" s="29"/>
      <c r="AE99" s="30"/>
      <c r="AF99" s="29"/>
      <c r="AG99" s="29"/>
      <c r="AH99" s="11"/>
      <c r="AI99" s="31"/>
      <c r="AJ99" s="31"/>
    </row>
    <row r="100" spans="1:36" s="26" customFormat="1" hidden="1" x14ac:dyDescent="0.25">
      <c r="A100" s="20"/>
      <c r="B100" s="20"/>
      <c r="C100" s="21"/>
      <c r="D100" s="22"/>
      <c r="E100" s="23"/>
      <c r="F100" s="23"/>
      <c r="G100" s="46"/>
      <c r="H100" s="24"/>
      <c r="I100" s="25"/>
      <c r="N100" s="27"/>
      <c r="O100" s="28"/>
      <c r="R100" s="18"/>
      <c r="S100" s="2" t="str">
        <f t="shared" si="13"/>
        <v/>
      </c>
      <c r="T100" s="2"/>
      <c r="U100" s="2"/>
      <c r="V100" s="2"/>
      <c r="W100" s="18"/>
      <c r="X100" s="18"/>
      <c r="Y100" s="18"/>
      <c r="Z100" s="18"/>
      <c r="AA100" s="18"/>
      <c r="AC100" s="22"/>
      <c r="AD100" s="29"/>
      <c r="AE100" s="30"/>
      <c r="AF100" s="29"/>
      <c r="AG100" s="29"/>
      <c r="AH100" s="11"/>
      <c r="AI100" s="31"/>
      <c r="AJ100" s="31"/>
    </row>
    <row r="101" spans="1:36" s="26" customFormat="1" hidden="1" x14ac:dyDescent="0.25">
      <c r="A101" s="20"/>
      <c r="B101" s="20"/>
      <c r="C101" s="21"/>
      <c r="D101" s="22"/>
      <c r="E101" s="23"/>
      <c r="F101" s="23"/>
      <c r="G101" s="46"/>
      <c r="H101" s="24"/>
      <c r="I101" s="25"/>
      <c r="N101" s="27"/>
      <c r="O101" s="28"/>
      <c r="R101" s="18"/>
      <c r="S101" s="2" t="str">
        <f t="shared" si="13"/>
        <v/>
      </c>
      <c r="T101" s="2"/>
      <c r="U101" s="2"/>
      <c r="V101" s="2"/>
      <c r="W101" s="18"/>
      <c r="X101" s="18"/>
      <c r="Y101" s="18"/>
      <c r="Z101" s="18"/>
      <c r="AA101" s="18"/>
      <c r="AC101" s="22"/>
      <c r="AD101" s="29"/>
      <c r="AE101" s="30"/>
      <c r="AF101" s="29"/>
      <c r="AG101" s="29"/>
      <c r="AH101" s="11"/>
      <c r="AI101" s="31"/>
      <c r="AJ101" s="31"/>
    </row>
    <row r="102" spans="1:36" s="26" customFormat="1" hidden="1" x14ac:dyDescent="0.25">
      <c r="A102" s="20"/>
      <c r="B102" s="20"/>
      <c r="C102" s="21"/>
      <c r="D102" s="22"/>
      <c r="E102" s="23"/>
      <c r="F102" s="23"/>
      <c r="G102" s="46"/>
      <c r="H102" s="24"/>
      <c r="I102" s="25"/>
      <c r="N102" s="27"/>
      <c r="O102" s="28"/>
      <c r="R102" s="18"/>
      <c r="S102" s="2" t="str">
        <f t="shared" si="13"/>
        <v/>
      </c>
      <c r="T102" s="2"/>
      <c r="U102" s="2"/>
      <c r="V102" s="2"/>
      <c r="W102" s="18"/>
      <c r="X102" s="18"/>
      <c r="Y102" s="18"/>
      <c r="Z102" s="18"/>
      <c r="AA102" s="18"/>
      <c r="AC102" s="22"/>
      <c r="AD102" s="29"/>
      <c r="AE102" s="30"/>
      <c r="AF102" s="29"/>
      <c r="AG102" s="29"/>
      <c r="AH102" s="11"/>
      <c r="AI102" s="31"/>
      <c r="AJ102" s="31"/>
    </row>
    <row r="103" spans="1:36" s="26" customFormat="1" hidden="1" x14ac:dyDescent="0.25">
      <c r="A103" s="20"/>
      <c r="B103" s="20"/>
      <c r="C103" s="21"/>
      <c r="D103" s="22"/>
      <c r="E103" s="23"/>
      <c r="F103" s="23"/>
      <c r="G103" s="46"/>
      <c r="H103" s="24"/>
      <c r="I103" s="25"/>
      <c r="N103" s="27"/>
      <c r="O103" s="28"/>
      <c r="R103" s="18"/>
      <c r="S103" s="2" t="str">
        <f t="shared" si="13"/>
        <v/>
      </c>
      <c r="T103" s="2"/>
      <c r="U103" s="2"/>
      <c r="V103" s="2"/>
      <c r="W103" s="18"/>
      <c r="X103" s="18"/>
      <c r="Y103" s="18"/>
      <c r="Z103" s="18"/>
      <c r="AA103" s="18"/>
      <c r="AC103" s="22"/>
      <c r="AD103" s="29"/>
      <c r="AE103" s="30"/>
      <c r="AF103" s="29"/>
      <c r="AG103" s="29"/>
      <c r="AH103" s="11"/>
      <c r="AI103" s="31"/>
      <c r="AJ103" s="31"/>
    </row>
    <row r="104" spans="1:36" s="26" customFormat="1" hidden="1" x14ac:dyDescent="0.25">
      <c r="A104" s="20"/>
      <c r="B104" s="20"/>
      <c r="C104" s="21"/>
      <c r="D104" s="22"/>
      <c r="E104" s="23"/>
      <c r="F104" s="23"/>
      <c r="G104" s="46"/>
      <c r="H104" s="24"/>
      <c r="I104" s="25"/>
      <c r="N104" s="27"/>
      <c r="O104" s="28"/>
      <c r="R104" s="18"/>
      <c r="S104" s="2" t="str">
        <f t="shared" si="13"/>
        <v/>
      </c>
      <c r="T104" s="2"/>
      <c r="U104" s="2"/>
      <c r="V104" s="2"/>
      <c r="W104" s="18"/>
      <c r="X104" s="18"/>
      <c r="Y104" s="18"/>
      <c r="Z104" s="18"/>
      <c r="AA104" s="18"/>
      <c r="AC104" s="22"/>
      <c r="AD104" s="29"/>
      <c r="AE104" s="30"/>
      <c r="AF104" s="29"/>
      <c r="AG104" s="29"/>
      <c r="AH104" s="11"/>
      <c r="AI104" s="31"/>
      <c r="AJ104" s="31"/>
    </row>
    <row r="105" spans="1:36" s="26" customFormat="1" hidden="1" x14ac:dyDescent="0.25">
      <c r="A105" s="20"/>
      <c r="B105" s="20"/>
      <c r="C105" s="21"/>
      <c r="D105" s="22"/>
      <c r="E105" s="23"/>
      <c r="F105" s="23"/>
      <c r="G105" s="46"/>
      <c r="H105" s="24"/>
      <c r="I105" s="25"/>
      <c r="N105" s="27"/>
      <c r="O105" s="28"/>
      <c r="R105" s="18"/>
      <c r="S105" s="2" t="str">
        <f t="shared" si="13"/>
        <v/>
      </c>
      <c r="T105" s="2"/>
      <c r="U105" s="2"/>
      <c r="V105" s="2"/>
      <c r="W105" s="18"/>
      <c r="X105" s="18"/>
      <c r="Y105" s="18"/>
      <c r="Z105" s="18"/>
      <c r="AA105" s="18"/>
      <c r="AC105" s="22"/>
      <c r="AD105" s="29"/>
      <c r="AE105" s="30"/>
      <c r="AF105" s="29"/>
      <c r="AG105" s="29"/>
      <c r="AH105" s="11"/>
      <c r="AI105" s="31"/>
      <c r="AJ105" s="31"/>
    </row>
    <row r="106" spans="1:36" s="26" customFormat="1" hidden="1" x14ac:dyDescent="0.25">
      <c r="A106" s="20"/>
      <c r="B106" s="20"/>
      <c r="C106" s="21"/>
      <c r="D106" s="22"/>
      <c r="E106" s="23"/>
      <c r="F106" s="23"/>
      <c r="G106" s="46"/>
      <c r="H106" s="24"/>
      <c r="I106" s="25"/>
      <c r="N106" s="27"/>
      <c r="O106" s="28"/>
      <c r="R106" s="18"/>
      <c r="S106" s="2" t="str">
        <f t="shared" si="13"/>
        <v/>
      </c>
      <c r="T106" s="2"/>
      <c r="U106" s="2"/>
      <c r="V106" s="2"/>
      <c r="W106" s="18"/>
      <c r="X106" s="18"/>
      <c r="Y106" s="18"/>
      <c r="Z106" s="18"/>
      <c r="AA106" s="18"/>
      <c r="AC106" s="22"/>
      <c r="AD106" s="29"/>
      <c r="AE106" s="30"/>
      <c r="AF106" s="29"/>
      <c r="AG106" s="29"/>
      <c r="AH106" s="11"/>
      <c r="AI106" s="31"/>
      <c r="AJ106" s="31"/>
    </row>
    <row r="107" spans="1:36" s="26" customFormat="1" hidden="1" x14ac:dyDescent="0.25">
      <c r="A107" s="20"/>
      <c r="B107" s="20"/>
      <c r="C107" s="21"/>
      <c r="D107" s="22"/>
      <c r="E107" s="23"/>
      <c r="F107" s="23"/>
      <c r="G107" s="46"/>
      <c r="H107" s="24"/>
      <c r="I107" s="25"/>
      <c r="N107" s="27"/>
      <c r="O107" s="28"/>
      <c r="R107" s="18"/>
      <c r="S107" s="2" t="str">
        <f t="shared" si="13"/>
        <v/>
      </c>
      <c r="T107" s="2"/>
      <c r="U107" s="2"/>
      <c r="V107" s="2"/>
      <c r="W107" s="18"/>
      <c r="X107" s="18"/>
      <c r="Y107" s="18"/>
      <c r="Z107" s="18"/>
      <c r="AA107" s="18"/>
      <c r="AC107" s="22"/>
      <c r="AD107" s="29"/>
      <c r="AE107" s="30"/>
      <c r="AF107" s="29"/>
      <c r="AG107" s="29"/>
      <c r="AH107" s="11"/>
      <c r="AI107" s="31"/>
      <c r="AJ107" s="31"/>
    </row>
    <row r="108" spans="1:36" s="26" customFormat="1" hidden="1" x14ac:dyDescent="0.25">
      <c r="A108" s="20"/>
      <c r="B108" s="20"/>
      <c r="C108" s="21"/>
      <c r="D108" s="22"/>
      <c r="E108" s="23"/>
      <c r="F108" s="23"/>
      <c r="G108" s="46"/>
      <c r="H108" s="24"/>
      <c r="I108" s="25"/>
      <c r="N108" s="27"/>
      <c r="O108" s="28"/>
      <c r="R108" s="18"/>
      <c r="S108" s="2" t="str">
        <f t="shared" si="13"/>
        <v/>
      </c>
      <c r="T108" s="2"/>
      <c r="U108" s="2"/>
      <c r="V108" s="2"/>
      <c r="W108" s="18"/>
      <c r="X108" s="18"/>
      <c r="Y108" s="18"/>
      <c r="Z108" s="18"/>
      <c r="AA108" s="18"/>
      <c r="AC108" s="22"/>
      <c r="AD108" s="29"/>
      <c r="AE108" s="30"/>
      <c r="AF108" s="29"/>
      <c r="AG108" s="29"/>
      <c r="AH108" s="11"/>
      <c r="AI108" s="31"/>
      <c r="AJ108" s="31"/>
    </row>
    <row r="109" spans="1:36" s="26" customFormat="1" hidden="1" x14ac:dyDescent="0.25">
      <c r="A109" s="20"/>
      <c r="B109" s="20"/>
      <c r="C109" s="21"/>
      <c r="D109" s="22"/>
      <c r="E109" s="23"/>
      <c r="F109" s="23"/>
      <c r="G109" s="46"/>
      <c r="H109" s="24"/>
      <c r="I109" s="25"/>
      <c r="N109" s="27"/>
      <c r="O109" s="28"/>
      <c r="R109" s="18"/>
      <c r="S109" s="2" t="str">
        <f t="shared" si="13"/>
        <v/>
      </c>
      <c r="T109" s="2"/>
      <c r="U109" s="2"/>
      <c r="V109" s="2"/>
      <c r="W109" s="18"/>
      <c r="X109" s="18"/>
      <c r="Y109" s="18"/>
      <c r="Z109" s="18"/>
      <c r="AA109" s="18"/>
      <c r="AC109" s="22"/>
      <c r="AD109" s="29"/>
      <c r="AE109" s="30"/>
      <c r="AF109" s="29"/>
      <c r="AG109" s="29"/>
      <c r="AH109" s="11"/>
      <c r="AI109" s="31"/>
      <c r="AJ109" s="31"/>
    </row>
    <row r="110" spans="1:36" s="26" customFormat="1" hidden="1" x14ac:dyDescent="0.25">
      <c r="A110" s="20"/>
      <c r="B110" s="20"/>
      <c r="C110" s="21"/>
      <c r="D110" s="22"/>
      <c r="E110" s="23"/>
      <c r="F110" s="23"/>
      <c r="G110" s="46"/>
      <c r="H110" s="24"/>
      <c r="I110" s="25"/>
      <c r="N110" s="27"/>
      <c r="O110" s="28"/>
      <c r="R110" s="18"/>
      <c r="S110" s="2" t="str">
        <f t="shared" si="13"/>
        <v/>
      </c>
      <c r="T110" s="2"/>
      <c r="U110" s="2"/>
      <c r="V110" s="2"/>
      <c r="W110" s="18"/>
      <c r="X110" s="18"/>
      <c r="Y110" s="18"/>
      <c r="Z110" s="18"/>
      <c r="AA110" s="18"/>
      <c r="AC110" s="22"/>
      <c r="AD110" s="29"/>
      <c r="AE110" s="30"/>
      <c r="AF110" s="29"/>
      <c r="AG110" s="29"/>
      <c r="AH110" s="11"/>
      <c r="AI110" s="31"/>
      <c r="AJ110" s="31"/>
    </row>
    <row r="111" spans="1:36" s="26" customFormat="1" hidden="1" x14ac:dyDescent="0.25">
      <c r="A111" s="20"/>
      <c r="B111" s="20"/>
      <c r="C111" s="21"/>
      <c r="D111" s="22"/>
      <c r="E111" s="23"/>
      <c r="F111" s="23"/>
      <c r="G111" s="46"/>
      <c r="H111" s="24"/>
      <c r="I111" s="25"/>
      <c r="N111" s="27"/>
      <c r="O111" s="28"/>
      <c r="R111" s="18"/>
      <c r="S111" s="2" t="str">
        <f t="shared" si="13"/>
        <v/>
      </c>
      <c r="T111" s="2"/>
      <c r="U111" s="2"/>
      <c r="V111" s="2"/>
      <c r="W111" s="18"/>
      <c r="X111" s="18"/>
      <c r="Y111" s="18"/>
      <c r="Z111" s="18"/>
      <c r="AA111" s="18"/>
      <c r="AC111" s="22"/>
      <c r="AD111" s="29"/>
      <c r="AE111" s="30"/>
      <c r="AF111" s="29"/>
      <c r="AG111" s="29"/>
      <c r="AH111" s="11"/>
      <c r="AI111" s="31"/>
      <c r="AJ111" s="31"/>
    </row>
    <row r="112" spans="1:36" s="26" customFormat="1" hidden="1" x14ac:dyDescent="0.25">
      <c r="A112" s="20"/>
      <c r="B112" s="20"/>
      <c r="C112" s="21"/>
      <c r="D112" s="22"/>
      <c r="E112" s="23"/>
      <c r="F112" s="23"/>
      <c r="G112" s="46"/>
      <c r="H112" s="24"/>
      <c r="I112" s="25"/>
      <c r="N112" s="27"/>
      <c r="O112" s="28"/>
      <c r="R112" s="18"/>
      <c r="S112" s="2" t="str">
        <f t="shared" si="13"/>
        <v/>
      </c>
      <c r="T112" s="2"/>
      <c r="U112" s="2"/>
      <c r="V112" s="2"/>
      <c r="W112" s="18"/>
      <c r="X112" s="18"/>
      <c r="Y112" s="18"/>
      <c r="Z112" s="18"/>
      <c r="AA112" s="18"/>
      <c r="AC112" s="22"/>
      <c r="AD112" s="29"/>
      <c r="AE112" s="30"/>
      <c r="AF112" s="29"/>
      <c r="AG112" s="29"/>
      <c r="AH112" s="11"/>
      <c r="AI112" s="31"/>
      <c r="AJ112" s="31"/>
    </row>
    <row r="113" spans="1:36" s="26" customFormat="1" hidden="1" x14ac:dyDescent="0.25">
      <c r="A113" s="20"/>
      <c r="B113" s="20"/>
      <c r="C113" s="21"/>
      <c r="D113" s="22"/>
      <c r="E113" s="23"/>
      <c r="F113" s="23"/>
      <c r="G113" s="46"/>
      <c r="H113" s="24"/>
      <c r="I113" s="25"/>
      <c r="N113" s="27"/>
      <c r="O113" s="28"/>
      <c r="R113" s="18"/>
      <c r="S113" s="2" t="str">
        <f t="shared" ref="S113:S176" si="14">IF(C113&lt;&gt;0,"Imprimir","")</f>
        <v/>
      </c>
      <c r="T113" s="2"/>
      <c r="U113" s="2"/>
      <c r="V113" s="2"/>
      <c r="W113" s="18"/>
      <c r="X113" s="18"/>
      <c r="Y113" s="18"/>
      <c r="Z113" s="18"/>
      <c r="AA113" s="18"/>
      <c r="AC113" s="22"/>
      <c r="AD113" s="29"/>
      <c r="AE113" s="30"/>
      <c r="AF113" s="29"/>
      <c r="AG113" s="29"/>
      <c r="AH113" s="11"/>
      <c r="AI113" s="31"/>
      <c r="AJ113" s="31"/>
    </row>
    <row r="114" spans="1:36" s="26" customFormat="1" hidden="1" x14ac:dyDescent="0.25">
      <c r="A114" s="20"/>
      <c r="B114" s="20"/>
      <c r="C114" s="21"/>
      <c r="D114" s="22"/>
      <c r="E114" s="23"/>
      <c r="F114" s="23"/>
      <c r="G114" s="46"/>
      <c r="H114" s="24"/>
      <c r="I114" s="25"/>
      <c r="N114" s="27"/>
      <c r="O114" s="28"/>
      <c r="R114" s="18"/>
      <c r="S114" s="2" t="str">
        <f t="shared" si="14"/>
        <v/>
      </c>
      <c r="T114" s="2"/>
      <c r="U114" s="2"/>
      <c r="V114" s="2"/>
      <c r="W114" s="18"/>
      <c r="X114" s="18"/>
      <c r="Y114" s="18"/>
      <c r="Z114" s="18"/>
      <c r="AA114" s="18"/>
      <c r="AC114" s="22"/>
      <c r="AD114" s="29"/>
      <c r="AE114" s="30"/>
      <c r="AF114" s="29"/>
      <c r="AG114" s="29"/>
      <c r="AH114" s="11"/>
      <c r="AI114" s="31"/>
      <c r="AJ114" s="31"/>
    </row>
    <row r="115" spans="1:36" s="26" customFormat="1" ht="64.5" hidden="1" customHeight="1" x14ac:dyDescent="0.25">
      <c r="A115" s="20"/>
      <c r="B115" s="20"/>
      <c r="C115" s="21"/>
      <c r="D115" s="22"/>
      <c r="E115" s="23"/>
      <c r="F115" s="23"/>
      <c r="G115" s="46"/>
      <c r="H115" s="24"/>
      <c r="I115" s="25"/>
      <c r="N115" s="27"/>
      <c r="O115" s="28"/>
      <c r="R115" s="18"/>
      <c r="S115" s="2" t="str">
        <f t="shared" si="14"/>
        <v/>
      </c>
      <c r="T115" s="2"/>
      <c r="U115" s="2"/>
      <c r="V115" s="2"/>
      <c r="W115" s="18"/>
      <c r="X115" s="18"/>
      <c r="Y115" s="18"/>
      <c r="Z115" s="18"/>
      <c r="AA115" s="18"/>
      <c r="AC115" s="22"/>
      <c r="AD115" s="29"/>
      <c r="AE115" s="30"/>
      <c r="AF115" s="29"/>
      <c r="AG115" s="29"/>
      <c r="AH115" s="11"/>
      <c r="AI115" s="31"/>
      <c r="AJ115" s="31"/>
    </row>
    <row r="116" spans="1:36" s="26" customFormat="1" hidden="1" x14ac:dyDescent="0.25">
      <c r="A116" s="20"/>
      <c r="B116" s="20"/>
      <c r="C116" s="21"/>
      <c r="D116" s="22"/>
      <c r="E116" s="23"/>
      <c r="F116" s="23"/>
      <c r="G116" s="46"/>
      <c r="H116" s="24"/>
      <c r="I116" s="25"/>
      <c r="N116" s="27"/>
      <c r="O116" s="28"/>
      <c r="R116" s="18"/>
      <c r="S116" s="2" t="str">
        <f t="shared" si="14"/>
        <v/>
      </c>
      <c r="T116" s="2"/>
      <c r="U116" s="2"/>
      <c r="V116" s="2"/>
      <c r="W116" s="18"/>
      <c r="X116" s="18"/>
      <c r="Y116" s="18"/>
      <c r="Z116" s="18"/>
      <c r="AA116" s="18"/>
      <c r="AC116" s="22"/>
      <c r="AD116" s="29"/>
      <c r="AE116" s="30"/>
      <c r="AF116" s="29"/>
      <c r="AG116" s="29"/>
      <c r="AH116" s="11"/>
      <c r="AI116" s="31"/>
      <c r="AJ116" s="31"/>
    </row>
    <row r="117" spans="1:36" s="26" customFormat="1" ht="63.75" hidden="1" customHeight="1" x14ac:dyDescent="0.25">
      <c r="A117" s="20"/>
      <c r="B117" s="20"/>
      <c r="C117" s="21"/>
      <c r="D117" s="22"/>
      <c r="E117" s="23"/>
      <c r="F117" s="23"/>
      <c r="G117" s="46"/>
      <c r="H117" s="24"/>
      <c r="I117" s="25"/>
      <c r="N117" s="27"/>
      <c r="O117" s="28"/>
      <c r="R117" s="18"/>
      <c r="S117" s="2" t="str">
        <f t="shared" si="14"/>
        <v/>
      </c>
      <c r="T117" s="2"/>
      <c r="U117" s="2"/>
      <c r="V117" s="2"/>
      <c r="W117" s="18"/>
      <c r="X117" s="18"/>
      <c r="Y117" s="18"/>
      <c r="Z117" s="18"/>
      <c r="AA117" s="18"/>
      <c r="AC117" s="22"/>
      <c r="AD117" s="29"/>
      <c r="AE117" s="30"/>
      <c r="AF117" s="29"/>
      <c r="AG117" s="29"/>
      <c r="AH117" s="11"/>
      <c r="AI117" s="31"/>
      <c r="AJ117" s="31"/>
    </row>
    <row r="118" spans="1:36" s="26" customFormat="1" ht="63.75" hidden="1" customHeight="1" x14ac:dyDescent="0.25">
      <c r="A118" s="20"/>
      <c r="B118" s="20"/>
      <c r="C118" s="21"/>
      <c r="D118" s="22"/>
      <c r="E118" s="23"/>
      <c r="F118" s="23"/>
      <c r="G118" s="46"/>
      <c r="H118" s="24"/>
      <c r="I118" s="25"/>
      <c r="N118" s="27"/>
      <c r="O118" s="28"/>
      <c r="R118" s="18"/>
      <c r="S118" s="2" t="str">
        <f t="shared" si="14"/>
        <v/>
      </c>
      <c r="T118" s="2"/>
      <c r="U118" s="2"/>
      <c r="V118" s="2"/>
      <c r="W118" s="18"/>
      <c r="X118" s="18"/>
      <c r="Y118" s="18"/>
      <c r="Z118" s="18"/>
      <c r="AA118" s="18"/>
      <c r="AC118" s="22"/>
      <c r="AD118" s="29"/>
      <c r="AE118" s="30"/>
      <c r="AF118" s="29"/>
      <c r="AG118" s="29"/>
      <c r="AH118" s="11"/>
      <c r="AI118" s="31"/>
      <c r="AJ118" s="31"/>
    </row>
    <row r="119" spans="1:36" s="26" customFormat="1" ht="63.75" hidden="1" customHeight="1" x14ac:dyDescent="0.25">
      <c r="A119" s="20"/>
      <c r="B119" s="20"/>
      <c r="C119" s="21"/>
      <c r="D119" s="22"/>
      <c r="E119" s="23"/>
      <c r="F119" s="23"/>
      <c r="G119" s="46"/>
      <c r="H119" s="24"/>
      <c r="I119" s="25"/>
      <c r="N119" s="27"/>
      <c r="O119" s="28"/>
      <c r="R119" s="18"/>
      <c r="S119" s="2" t="str">
        <f t="shared" si="14"/>
        <v/>
      </c>
      <c r="T119" s="2"/>
      <c r="U119" s="2"/>
      <c r="V119" s="2"/>
      <c r="W119" s="18"/>
      <c r="X119" s="18"/>
      <c r="Y119" s="18"/>
      <c r="Z119" s="18"/>
      <c r="AA119" s="18"/>
      <c r="AC119" s="22"/>
      <c r="AD119" s="29"/>
      <c r="AE119" s="30"/>
      <c r="AF119" s="29"/>
      <c r="AG119" s="29"/>
      <c r="AH119" s="11"/>
      <c r="AI119" s="31"/>
      <c r="AJ119" s="31"/>
    </row>
    <row r="120" spans="1:36" s="26" customFormat="1" ht="63.75" hidden="1" customHeight="1" x14ac:dyDescent="0.25">
      <c r="A120" s="20"/>
      <c r="B120" s="20"/>
      <c r="C120" s="21"/>
      <c r="D120" s="22"/>
      <c r="E120" s="23"/>
      <c r="F120" s="23"/>
      <c r="G120" s="46"/>
      <c r="H120" s="24"/>
      <c r="I120" s="25"/>
      <c r="N120" s="27"/>
      <c r="O120" s="28"/>
      <c r="R120" s="18"/>
      <c r="S120" s="2" t="str">
        <f t="shared" si="14"/>
        <v/>
      </c>
      <c r="T120" s="2"/>
      <c r="U120" s="2"/>
      <c r="V120" s="2"/>
      <c r="W120" s="18"/>
      <c r="X120" s="18"/>
      <c r="Y120" s="18"/>
      <c r="Z120" s="18"/>
      <c r="AA120" s="18"/>
      <c r="AC120" s="22"/>
      <c r="AD120" s="29"/>
      <c r="AE120" s="30"/>
      <c r="AF120" s="29"/>
      <c r="AG120" s="29"/>
      <c r="AH120" s="11"/>
      <c r="AI120" s="31"/>
      <c r="AJ120" s="31"/>
    </row>
    <row r="121" spans="1:36" s="26" customFormat="1" ht="66" hidden="1" customHeight="1" x14ac:dyDescent="0.25">
      <c r="A121" s="20"/>
      <c r="B121" s="20"/>
      <c r="C121" s="21"/>
      <c r="D121" s="22"/>
      <c r="E121" s="23"/>
      <c r="F121" s="23"/>
      <c r="G121" s="46"/>
      <c r="H121" s="24"/>
      <c r="I121" s="25"/>
      <c r="N121" s="27"/>
      <c r="O121" s="28"/>
      <c r="R121" s="18"/>
      <c r="S121" s="2" t="str">
        <f t="shared" si="14"/>
        <v/>
      </c>
      <c r="T121" s="2"/>
      <c r="U121" s="2"/>
      <c r="V121" s="2"/>
      <c r="W121" s="18"/>
      <c r="X121" s="18"/>
      <c r="Y121" s="18"/>
      <c r="Z121" s="18"/>
      <c r="AA121" s="18"/>
      <c r="AC121" s="22"/>
      <c r="AD121" s="29"/>
      <c r="AE121" s="30"/>
      <c r="AF121" s="29"/>
      <c r="AG121" s="29"/>
      <c r="AH121" s="11"/>
      <c r="AI121" s="31"/>
      <c r="AJ121" s="31"/>
    </row>
    <row r="122" spans="1:36" s="26" customFormat="1" ht="81" hidden="1" customHeight="1" x14ac:dyDescent="0.25">
      <c r="A122" s="20"/>
      <c r="B122" s="20"/>
      <c r="C122" s="21"/>
      <c r="D122" s="22"/>
      <c r="E122" s="23"/>
      <c r="F122" s="23"/>
      <c r="G122" s="46"/>
      <c r="H122" s="24"/>
      <c r="I122" s="25"/>
      <c r="N122" s="27"/>
      <c r="O122" s="28"/>
      <c r="R122" s="18"/>
      <c r="S122" s="2" t="str">
        <f t="shared" si="14"/>
        <v/>
      </c>
      <c r="T122" s="2"/>
      <c r="U122" s="2"/>
      <c r="V122" s="2"/>
      <c r="W122" s="18"/>
      <c r="X122" s="18"/>
      <c r="Y122" s="18"/>
      <c r="Z122" s="18"/>
      <c r="AA122" s="18"/>
      <c r="AC122" s="22"/>
      <c r="AD122" s="29"/>
      <c r="AE122" s="30"/>
      <c r="AF122" s="29"/>
      <c r="AG122" s="29"/>
      <c r="AH122" s="11"/>
      <c r="AI122" s="31"/>
      <c r="AJ122" s="31"/>
    </row>
    <row r="123" spans="1:36" s="26" customFormat="1" ht="62.25" hidden="1" customHeight="1" x14ac:dyDescent="0.25">
      <c r="A123" s="20"/>
      <c r="B123" s="20"/>
      <c r="C123" s="21"/>
      <c r="D123" s="22"/>
      <c r="E123" s="23"/>
      <c r="F123" s="23"/>
      <c r="G123" s="46"/>
      <c r="H123" s="24"/>
      <c r="I123" s="25"/>
      <c r="N123" s="27"/>
      <c r="O123" s="28"/>
      <c r="R123" s="18"/>
      <c r="S123" s="2" t="str">
        <f t="shared" si="14"/>
        <v/>
      </c>
      <c r="T123" s="2"/>
      <c r="U123" s="2"/>
      <c r="V123" s="2"/>
      <c r="W123" s="18"/>
      <c r="X123" s="18"/>
      <c r="Y123" s="18"/>
      <c r="Z123" s="18"/>
      <c r="AA123" s="18"/>
      <c r="AC123" s="22"/>
      <c r="AD123" s="29"/>
      <c r="AE123" s="30"/>
      <c r="AF123" s="29"/>
      <c r="AG123" s="29"/>
      <c r="AH123" s="11"/>
      <c r="AI123" s="31"/>
      <c r="AJ123" s="31"/>
    </row>
    <row r="124" spans="1:36" s="26" customFormat="1" hidden="1" x14ac:dyDescent="0.25">
      <c r="A124" s="20"/>
      <c r="B124" s="20"/>
      <c r="C124" s="21"/>
      <c r="D124" s="22"/>
      <c r="E124" s="23"/>
      <c r="F124" s="23"/>
      <c r="G124" s="46"/>
      <c r="H124" s="24"/>
      <c r="I124" s="25"/>
      <c r="N124" s="27"/>
      <c r="O124" s="28"/>
      <c r="R124" s="18"/>
      <c r="S124" s="2" t="str">
        <f t="shared" si="14"/>
        <v/>
      </c>
      <c r="T124" s="2"/>
      <c r="U124" s="2"/>
      <c r="V124" s="2"/>
      <c r="W124" s="18"/>
      <c r="X124" s="18"/>
      <c r="Y124" s="18"/>
      <c r="Z124" s="18"/>
      <c r="AA124" s="18"/>
      <c r="AC124" s="22"/>
      <c r="AD124" s="29"/>
      <c r="AE124" s="30"/>
      <c r="AF124" s="29"/>
      <c r="AG124" s="29"/>
      <c r="AH124" s="11"/>
      <c r="AI124" s="31"/>
      <c r="AJ124" s="31"/>
    </row>
    <row r="125" spans="1:36" s="26" customFormat="1" hidden="1" x14ac:dyDescent="0.25">
      <c r="A125" s="20"/>
      <c r="B125" s="20"/>
      <c r="C125" s="21"/>
      <c r="D125" s="22"/>
      <c r="E125" s="23"/>
      <c r="F125" s="23"/>
      <c r="G125" s="46"/>
      <c r="H125" s="24"/>
      <c r="I125" s="25"/>
      <c r="N125" s="27"/>
      <c r="O125" s="28"/>
      <c r="R125" s="18"/>
      <c r="S125" s="2" t="str">
        <f t="shared" si="14"/>
        <v/>
      </c>
      <c r="T125" s="2"/>
      <c r="U125" s="2"/>
      <c r="V125" s="2"/>
      <c r="W125" s="18"/>
      <c r="X125" s="18"/>
      <c r="Y125" s="18"/>
      <c r="Z125" s="18"/>
      <c r="AA125" s="18"/>
      <c r="AC125" s="22"/>
      <c r="AD125" s="29"/>
      <c r="AE125" s="30"/>
      <c r="AF125" s="29"/>
      <c r="AG125" s="29"/>
      <c r="AH125" s="11"/>
      <c r="AI125" s="31"/>
      <c r="AJ125" s="31"/>
    </row>
    <row r="126" spans="1:36" s="26" customFormat="1" hidden="1" x14ac:dyDescent="0.25">
      <c r="A126" s="20"/>
      <c r="B126" s="20"/>
      <c r="C126" s="21"/>
      <c r="D126" s="22"/>
      <c r="E126" s="23"/>
      <c r="F126" s="23"/>
      <c r="G126" s="46"/>
      <c r="H126" s="24"/>
      <c r="I126" s="25"/>
      <c r="N126" s="27"/>
      <c r="O126" s="28"/>
      <c r="R126" s="18"/>
      <c r="S126" s="2" t="str">
        <f t="shared" si="14"/>
        <v/>
      </c>
      <c r="T126" s="2"/>
      <c r="U126" s="2"/>
      <c r="V126" s="2"/>
      <c r="W126" s="18"/>
      <c r="X126" s="18"/>
      <c r="Y126" s="18"/>
      <c r="Z126" s="18"/>
      <c r="AA126" s="18"/>
      <c r="AC126" s="22"/>
      <c r="AD126" s="29"/>
      <c r="AE126" s="30"/>
      <c r="AF126" s="29"/>
      <c r="AG126" s="29"/>
      <c r="AH126" s="11"/>
      <c r="AI126" s="31"/>
      <c r="AJ126" s="31"/>
    </row>
    <row r="127" spans="1:36" s="26" customFormat="1" hidden="1" x14ac:dyDescent="0.25">
      <c r="A127" s="20"/>
      <c r="B127" s="20"/>
      <c r="C127" s="21"/>
      <c r="D127" s="22"/>
      <c r="E127" s="23"/>
      <c r="F127" s="23"/>
      <c r="G127" s="46"/>
      <c r="H127" s="24"/>
      <c r="I127" s="25"/>
      <c r="N127" s="27"/>
      <c r="O127" s="28"/>
      <c r="R127" s="18"/>
      <c r="S127" s="2" t="str">
        <f t="shared" si="14"/>
        <v/>
      </c>
      <c r="T127" s="2"/>
      <c r="U127" s="2"/>
      <c r="V127" s="2"/>
      <c r="W127" s="18"/>
      <c r="X127" s="18"/>
      <c r="Y127" s="18"/>
      <c r="Z127" s="18"/>
      <c r="AA127" s="18"/>
      <c r="AC127" s="22"/>
      <c r="AD127" s="29"/>
      <c r="AE127" s="30"/>
      <c r="AF127" s="29"/>
      <c r="AG127" s="29"/>
      <c r="AH127" s="11"/>
      <c r="AI127" s="31"/>
      <c r="AJ127" s="31"/>
    </row>
    <row r="128" spans="1:36" s="26" customFormat="1" hidden="1" x14ac:dyDescent="0.25">
      <c r="A128" s="20"/>
      <c r="B128" s="20"/>
      <c r="C128" s="21"/>
      <c r="D128" s="22"/>
      <c r="E128" s="23"/>
      <c r="F128" s="23"/>
      <c r="G128" s="46"/>
      <c r="H128" s="24"/>
      <c r="I128" s="25"/>
      <c r="N128" s="27"/>
      <c r="O128" s="28"/>
      <c r="R128" s="18"/>
      <c r="S128" s="2" t="str">
        <f t="shared" si="14"/>
        <v/>
      </c>
      <c r="T128" s="2"/>
      <c r="U128" s="2"/>
      <c r="V128" s="2"/>
      <c r="W128" s="18"/>
      <c r="X128" s="18"/>
      <c r="Y128" s="18"/>
      <c r="Z128" s="18"/>
      <c r="AA128" s="18"/>
      <c r="AC128" s="22"/>
      <c r="AD128" s="29"/>
      <c r="AE128" s="30"/>
      <c r="AF128" s="29"/>
      <c r="AG128" s="29"/>
      <c r="AH128" s="11"/>
      <c r="AI128" s="31"/>
      <c r="AJ128" s="31"/>
    </row>
    <row r="129" spans="1:36" s="26" customFormat="1" ht="75" hidden="1" customHeight="1" x14ac:dyDescent="0.25">
      <c r="A129" s="20"/>
      <c r="B129" s="20"/>
      <c r="C129" s="21"/>
      <c r="D129" s="22"/>
      <c r="E129" s="23"/>
      <c r="F129" s="23"/>
      <c r="G129" s="46"/>
      <c r="H129" s="24"/>
      <c r="I129" s="25"/>
      <c r="N129" s="27"/>
      <c r="O129" s="28"/>
      <c r="R129" s="18"/>
      <c r="S129" s="2" t="str">
        <f t="shared" si="14"/>
        <v/>
      </c>
      <c r="T129" s="2"/>
      <c r="U129" s="2"/>
      <c r="V129" s="2"/>
      <c r="W129" s="18"/>
      <c r="X129" s="18"/>
      <c r="Y129" s="18"/>
      <c r="Z129" s="18"/>
      <c r="AA129" s="18"/>
      <c r="AC129" s="22"/>
      <c r="AD129" s="29"/>
      <c r="AE129" s="30"/>
      <c r="AF129" s="29"/>
      <c r="AG129" s="29"/>
      <c r="AH129" s="11"/>
      <c r="AI129" s="31"/>
      <c r="AJ129" s="31"/>
    </row>
    <row r="130" spans="1:36" s="26" customFormat="1" hidden="1" x14ac:dyDescent="0.25">
      <c r="A130" s="20"/>
      <c r="B130" s="20"/>
      <c r="C130" s="21"/>
      <c r="D130" s="22"/>
      <c r="E130" s="23"/>
      <c r="F130" s="23"/>
      <c r="G130" s="46"/>
      <c r="H130" s="24"/>
      <c r="I130" s="25"/>
      <c r="N130" s="27"/>
      <c r="O130" s="28"/>
      <c r="R130" s="18"/>
      <c r="S130" s="2" t="str">
        <f t="shared" si="14"/>
        <v/>
      </c>
      <c r="T130" s="2"/>
      <c r="U130" s="2"/>
      <c r="V130" s="2"/>
      <c r="W130" s="18"/>
      <c r="X130" s="18"/>
      <c r="Y130" s="18"/>
      <c r="Z130" s="18"/>
      <c r="AA130" s="18"/>
      <c r="AC130" s="22"/>
      <c r="AD130" s="29"/>
      <c r="AE130" s="30"/>
      <c r="AF130" s="29"/>
      <c r="AG130" s="29"/>
      <c r="AH130" s="11"/>
      <c r="AI130" s="31"/>
      <c r="AJ130" s="31"/>
    </row>
    <row r="131" spans="1:36" s="26" customFormat="1" ht="64.5" hidden="1" customHeight="1" x14ac:dyDescent="0.25">
      <c r="A131" s="20"/>
      <c r="B131" s="20"/>
      <c r="C131" s="21"/>
      <c r="D131" s="22"/>
      <c r="E131" s="23"/>
      <c r="F131" s="23"/>
      <c r="G131" s="46"/>
      <c r="H131" s="24"/>
      <c r="I131" s="25"/>
      <c r="N131" s="27"/>
      <c r="O131" s="28"/>
      <c r="R131" s="18"/>
      <c r="S131" s="2" t="str">
        <f t="shared" si="14"/>
        <v/>
      </c>
      <c r="T131" s="2"/>
      <c r="U131" s="2"/>
      <c r="V131" s="2"/>
      <c r="W131" s="18"/>
      <c r="X131" s="18"/>
      <c r="Y131" s="18"/>
      <c r="Z131" s="18"/>
      <c r="AA131" s="18"/>
      <c r="AC131" s="22"/>
      <c r="AD131" s="29"/>
      <c r="AE131" s="30"/>
      <c r="AF131" s="29"/>
      <c r="AG131" s="29"/>
      <c r="AH131" s="11"/>
      <c r="AI131" s="31"/>
      <c r="AJ131" s="31"/>
    </row>
    <row r="132" spans="1:36" s="26" customFormat="1" ht="60" hidden="1" customHeight="1" x14ac:dyDescent="0.25">
      <c r="A132" s="20"/>
      <c r="B132" s="20"/>
      <c r="C132" s="21"/>
      <c r="D132" s="22"/>
      <c r="E132" s="23"/>
      <c r="F132" s="23"/>
      <c r="G132" s="46"/>
      <c r="H132" s="24"/>
      <c r="I132" s="25"/>
      <c r="N132" s="27"/>
      <c r="O132" s="28"/>
      <c r="R132" s="18"/>
      <c r="S132" s="2" t="str">
        <f t="shared" si="14"/>
        <v/>
      </c>
      <c r="T132" s="2"/>
      <c r="U132" s="2"/>
      <c r="V132" s="2"/>
      <c r="W132" s="18"/>
      <c r="X132" s="18"/>
      <c r="Y132" s="18"/>
      <c r="Z132" s="18"/>
      <c r="AA132" s="18"/>
      <c r="AC132" s="22"/>
      <c r="AD132" s="29"/>
      <c r="AE132" s="30"/>
      <c r="AF132" s="29"/>
      <c r="AG132" s="29"/>
      <c r="AH132" s="11"/>
      <c r="AI132" s="31"/>
      <c r="AJ132" s="31"/>
    </row>
    <row r="133" spans="1:36" s="26" customFormat="1" ht="88.5" hidden="1" customHeight="1" x14ac:dyDescent="0.25">
      <c r="A133" s="20"/>
      <c r="B133" s="20"/>
      <c r="C133" s="21"/>
      <c r="D133" s="22"/>
      <c r="E133" s="23"/>
      <c r="F133" s="23"/>
      <c r="G133" s="46"/>
      <c r="H133" s="24"/>
      <c r="I133" s="25"/>
      <c r="N133" s="27"/>
      <c r="O133" s="28"/>
      <c r="R133" s="18"/>
      <c r="S133" s="2" t="str">
        <f t="shared" si="14"/>
        <v/>
      </c>
      <c r="T133" s="2"/>
      <c r="U133" s="2"/>
      <c r="V133" s="2"/>
      <c r="W133" s="18"/>
      <c r="X133" s="18"/>
      <c r="Y133" s="18"/>
      <c r="Z133" s="18"/>
      <c r="AA133" s="18"/>
      <c r="AC133" s="22"/>
      <c r="AD133" s="29"/>
      <c r="AE133" s="30"/>
      <c r="AF133" s="29"/>
      <c r="AG133" s="29"/>
      <c r="AH133" s="11"/>
      <c r="AI133" s="31"/>
      <c r="AJ133" s="31"/>
    </row>
    <row r="134" spans="1:36" s="26" customFormat="1" hidden="1" x14ac:dyDescent="0.25">
      <c r="A134" s="20"/>
      <c r="B134" s="20"/>
      <c r="C134" s="21"/>
      <c r="D134" s="22"/>
      <c r="E134" s="23"/>
      <c r="F134" s="23"/>
      <c r="G134" s="46"/>
      <c r="H134" s="24"/>
      <c r="I134" s="25"/>
      <c r="N134" s="27"/>
      <c r="O134" s="28"/>
      <c r="R134" s="18"/>
      <c r="S134" s="2" t="str">
        <f t="shared" si="14"/>
        <v/>
      </c>
      <c r="T134" s="2"/>
      <c r="U134" s="2"/>
      <c r="V134" s="2"/>
      <c r="W134" s="18"/>
      <c r="X134" s="18"/>
      <c r="Y134" s="18"/>
      <c r="Z134" s="18"/>
      <c r="AA134" s="18"/>
      <c r="AC134" s="22"/>
      <c r="AD134" s="29"/>
      <c r="AE134" s="30"/>
      <c r="AF134" s="29"/>
      <c r="AG134" s="29"/>
      <c r="AH134" s="11"/>
      <c r="AI134" s="31"/>
      <c r="AJ134" s="31"/>
    </row>
    <row r="135" spans="1:36" s="26" customFormat="1" hidden="1" x14ac:dyDescent="0.25">
      <c r="A135" s="20"/>
      <c r="B135" s="20"/>
      <c r="C135" s="21"/>
      <c r="D135" s="22"/>
      <c r="E135" s="23"/>
      <c r="F135" s="23"/>
      <c r="G135" s="46"/>
      <c r="H135" s="24"/>
      <c r="I135" s="25"/>
      <c r="N135" s="27"/>
      <c r="O135" s="28"/>
      <c r="R135" s="18"/>
      <c r="S135" s="2" t="str">
        <f t="shared" si="14"/>
        <v/>
      </c>
      <c r="T135" s="2"/>
      <c r="U135" s="2"/>
      <c r="V135" s="2"/>
      <c r="W135" s="18"/>
      <c r="X135" s="18"/>
      <c r="Y135" s="18"/>
      <c r="Z135" s="18"/>
      <c r="AA135" s="18"/>
      <c r="AC135" s="22"/>
      <c r="AD135" s="29"/>
      <c r="AE135" s="30"/>
      <c r="AF135" s="29"/>
      <c r="AG135" s="29"/>
      <c r="AH135" s="11"/>
      <c r="AI135" s="31"/>
      <c r="AJ135" s="31"/>
    </row>
    <row r="136" spans="1:36" s="26" customFormat="1" hidden="1" x14ac:dyDescent="0.25">
      <c r="A136" s="20"/>
      <c r="B136" s="20"/>
      <c r="C136" s="21"/>
      <c r="D136" s="22"/>
      <c r="E136" s="23"/>
      <c r="F136" s="23"/>
      <c r="G136" s="46"/>
      <c r="H136" s="24"/>
      <c r="I136" s="25"/>
      <c r="N136" s="27"/>
      <c r="O136" s="28"/>
      <c r="R136" s="18"/>
      <c r="S136" s="2" t="str">
        <f t="shared" si="14"/>
        <v/>
      </c>
      <c r="T136" s="2"/>
      <c r="U136" s="2"/>
      <c r="V136" s="2"/>
      <c r="W136" s="18"/>
      <c r="X136" s="18"/>
      <c r="Y136" s="18"/>
      <c r="Z136" s="18"/>
      <c r="AA136" s="18"/>
      <c r="AC136" s="22"/>
      <c r="AD136" s="29"/>
      <c r="AE136" s="30"/>
      <c r="AF136" s="29"/>
      <c r="AG136" s="29"/>
      <c r="AH136" s="11"/>
      <c r="AI136" s="31"/>
      <c r="AJ136" s="31"/>
    </row>
    <row r="137" spans="1:36" s="26" customFormat="1" hidden="1" x14ac:dyDescent="0.25">
      <c r="A137" s="20"/>
      <c r="B137" s="20"/>
      <c r="C137" s="21"/>
      <c r="D137" s="22"/>
      <c r="E137" s="23"/>
      <c r="F137" s="23"/>
      <c r="G137" s="46"/>
      <c r="H137" s="24"/>
      <c r="I137" s="25"/>
      <c r="N137" s="27"/>
      <c r="O137" s="28"/>
      <c r="R137" s="18"/>
      <c r="S137" s="2" t="str">
        <f t="shared" si="14"/>
        <v/>
      </c>
      <c r="T137" s="2"/>
      <c r="U137" s="2"/>
      <c r="V137" s="2"/>
      <c r="W137" s="18"/>
      <c r="X137" s="18"/>
      <c r="Y137" s="18"/>
      <c r="Z137" s="18"/>
      <c r="AA137" s="18"/>
      <c r="AC137" s="22"/>
      <c r="AD137" s="29"/>
      <c r="AE137" s="30"/>
      <c r="AF137" s="29"/>
      <c r="AG137" s="29"/>
      <c r="AH137" s="11"/>
      <c r="AI137" s="31"/>
      <c r="AJ137" s="31"/>
    </row>
    <row r="138" spans="1:36" s="26" customFormat="1" ht="62.25" hidden="1" customHeight="1" x14ac:dyDescent="0.25">
      <c r="A138" s="20"/>
      <c r="B138" s="20"/>
      <c r="C138" s="21"/>
      <c r="D138" s="22"/>
      <c r="E138" s="23"/>
      <c r="F138" s="23"/>
      <c r="G138" s="46"/>
      <c r="H138" s="24"/>
      <c r="I138" s="25"/>
      <c r="N138" s="27"/>
      <c r="O138" s="28"/>
      <c r="R138" s="18"/>
      <c r="S138" s="2" t="str">
        <f t="shared" si="14"/>
        <v/>
      </c>
      <c r="T138" s="2"/>
      <c r="U138" s="2"/>
      <c r="V138" s="2"/>
      <c r="W138" s="18"/>
      <c r="X138" s="18"/>
      <c r="Y138" s="18"/>
      <c r="Z138" s="18"/>
      <c r="AA138" s="18"/>
      <c r="AC138" s="22"/>
      <c r="AD138" s="29"/>
      <c r="AE138" s="30"/>
      <c r="AF138" s="29"/>
      <c r="AG138" s="29"/>
      <c r="AH138" s="11"/>
      <c r="AI138" s="31"/>
      <c r="AJ138" s="31"/>
    </row>
    <row r="139" spans="1:36" s="26" customFormat="1" ht="66" hidden="1" customHeight="1" x14ac:dyDescent="0.25">
      <c r="A139" s="20"/>
      <c r="B139" s="20"/>
      <c r="C139" s="21"/>
      <c r="D139" s="22"/>
      <c r="E139" s="23"/>
      <c r="F139" s="23"/>
      <c r="G139" s="46"/>
      <c r="H139" s="24"/>
      <c r="I139" s="25"/>
      <c r="N139" s="27"/>
      <c r="O139" s="28"/>
      <c r="R139" s="18"/>
      <c r="S139" s="2" t="str">
        <f t="shared" si="14"/>
        <v/>
      </c>
      <c r="T139" s="2"/>
      <c r="U139" s="2"/>
      <c r="V139" s="2"/>
      <c r="W139" s="18"/>
      <c r="X139" s="18"/>
      <c r="Y139" s="18"/>
      <c r="Z139" s="18"/>
      <c r="AA139" s="18"/>
      <c r="AC139" s="22"/>
      <c r="AD139" s="29"/>
      <c r="AE139" s="30"/>
      <c r="AF139" s="29"/>
      <c r="AG139" s="29"/>
      <c r="AH139" s="11"/>
      <c r="AI139" s="31"/>
      <c r="AJ139" s="31"/>
    </row>
    <row r="140" spans="1:36" s="26" customFormat="1" ht="58.5" hidden="1" customHeight="1" x14ac:dyDescent="0.25">
      <c r="A140" s="20"/>
      <c r="B140" s="20"/>
      <c r="C140" s="21"/>
      <c r="D140" s="22"/>
      <c r="E140" s="23"/>
      <c r="F140" s="23"/>
      <c r="G140" s="46"/>
      <c r="H140" s="24"/>
      <c r="I140" s="25"/>
      <c r="N140" s="27"/>
      <c r="O140" s="28"/>
      <c r="R140" s="18"/>
      <c r="S140" s="2" t="str">
        <f t="shared" si="14"/>
        <v/>
      </c>
      <c r="T140" s="2"/>
      <c r="U140" s="2"/>
      <c r="V140" s="2"/>
      <c r="W140" s="18"/>
      <c r="X140" s="18"/>
      <c r="Y140" s="18"/>
      <c r="Z140" s="18"/>
      <c r="AA140" s="18"/>
      <c r="AC140" s="22"/>
      <c r="AD140" s="29"/>
      <c r="AE140" s="30"/>
      <c r="AF140" s="29"/>
      <c r="AG140" s="29"/>
      <c r="AH140" s="11"/>
      <c r="AI140" s="31"/>
      <c r="AJ140" s="31"/>
    </row>
    <row r="141" spans="1:36" s="26" customFormat="1" ht="62.25" hidden="1" customHeight="1" x14ac:dyDescent="0.25">
      <c r="A141" s="20"/>
      <c r="B141" s="20"/>
      <c r="C141" s="21"/>
      <c r="D141" s="22"/>
      <c r="E141" s="23"/>
      <c r="F141" s="23"/>
      <c r="G141" s="46"/>
      <c r="H141" s="24"/>
      <c r="I141" s="25"/>
      <c r="N141" s="27"/>
      <c r="O141" s="28"/>
      <c r="R141" s="18"/>
      <c r="S141" s="2" t="str">
        <f t="shared" si="14"/>
        <v/>
      </c>
      <c r="T141" s="2"/>
      <c r="U141" s="2"/>
      <c r="V141" s="2"/>
      <c r="W141" s="18"/>
      <c r="X141" s="18"/>
      <c r="Y141" s="18"/>
      <c r="Z141" s="18"/>
      <c r="AA141" s="18"/>
      <c r="AC141" s="22"/>
      <c r="AD141" s="29"/>
      <c r="AE141" s="30"/>
      <c r="AF141" s="29"/>
      <c r="AG141" s="29"/>
      <c r="AH141" s="11"/>
      <c r="AI141" s="31"/>
      <c r="AJ141" s="31"/>
    </row>
    <row r="142" spans="1:36" s="26" customFormat="1" hidden="1" x14ac:dyDescent="0.25">
      <c r="A142" s="20"/>
      <c r="B142" s="20"/>
      <c r="C142" s="21"/>
      <c r="D142" s="22"/>
      <c r="E142" s="23"/>
      <c r="F142" s="23"/>
      <c r="G142" s="46"/>
      <c r="H142" s="24"/>
      <c r="I142" s="25"/>
      <c r="N142" s="27"/>
      <c r="O142" s="28"/>
      <c r="R142" s="18"/>
      <c r="S142" s="2" t="str">
        <f t="shared" si="14"/>
        <v/>
      </c>
      <c r="T142" s="2"/>
      <c r="U142" s="2"/>
      <c r="V142" s="2"/>
      <c r="W142" s="18"/>
      <c r="X142" s="18"/>
      <c r="Y142" s="18"/>
      <c r="Z142" s="18"/>
      <c r="AA142" s="18"/>
      <c r="AC142" s="22"/>
      <c r="AD142" s="29"/>
      <c r="AE142" s="30"/>
      <c r="AF142" s="29"/>
      <c r="AG142" s="29"/>
      <c r="AH142" s="11"/>
      <c r="AI142" s="31"/>
      <c r="AJ142" s="31"/>
    </row>
    <row r="143" spans="1:36" s="26" customFormat="1" ht="65.25" hidden="1" customHeight="1" x14ac:dyDescent="0.25">
      <c r="A143" s="20"/>
      <c r="B143" s="20"/>
      <c r="C143" s="21"/>
      <c r="D143" s="22"/>
      <c r="E143" s="23"/>
      <c r="F143" s="23"/>
      <c r="G143" s="46"/>
      <c r="H143" s="24"/>
      <c r="I143" s="25"/>
      <c r="N143" s="27"/>
      <c r="O143" s="28"/>
      <c r="R143" s="18"/>
      <c r="S143" s="2" t="str">
        <f t="shared" si="14"/>
        <v/>
      </c>
      <c r="T143" s="2"/>
      <c r="U143" s="2"/>
      <c r="V143" s="2"/>
      <c r="W143" s="18"/>
      <c r="X143" s="18"/>
      <c r="Y143" s="18"/>
      <c r="Z143" s="18"/>
      <c r="AA143" s="18"/>
      <c r="AC143" s="22"/>
      <c r="AD143" s="29"/>
      <c r="AE143" s="30"/>
      <c r="AF143" s="29"/>
      <c r="AG143" s="29"/>
      <c r="AH143" s="11"/>
      <c r="AI143" s="31"/>
      <c r="AJ143" s="31"/>
    </row>
    <row r="144" spans="1:36" s="26" customFormat="1" ht="65.25" hidden="1" customHeight="1" x14ac:dyDescent="0.25">
      <c r="A144" s="20"/>
      <c r="B144" s="20"/>
      <c r="C144" s="21"/>
      <c r="D144" s="22"/>
      <c r="E144" s="23"/>
      <c r="F144" s="23"/>
      <c r="G144" s="46"/>
      <c r="H144" s="24"/>
      <c r="I144" s="25"/>
      <c r="N144" s="27"/>
      <c r="O144" s="28"/>
      <c r="R144" s="18"/>
      <c r="S144" s="2" t="str">
        <f t="shared" si="14"/>
        <v/>
      </c>
      <c r="T144" s="2"/>
      <c r="U144" s="2"/>
      <c r="V144" s="2"/>
      <c r="W144" s="18"/>
      <c r="X144" s="18"/>
      <c r="Y144" s="18"/>
      <c r="Z144" s="18"/>
      <c r="AA144" s="18"/>
      <c r="AC144" s="22"/>
      <c r="AD144" s="29"/>
      <c r="AE144" s="30"/>
      <c r="AF144" s="29"/>
      <c r="AG144" s="29"/>
      <c r="AH144" s="11"/>
      <c r="AI144" s="31"/>
      <c r="AJ144" s="31"/>
    </row>
    <row r="145" spans="1:36" s="26" customFormat="1" hidden="1" x14ac:dyDescent="0.25">
      <c r="A145" s="20"/>
      <c r="B145" s="20"/>
      <c r="C145" s="21"/>
      <c r="D145" s="22"/>
      <c r="E145" s="23"/>
      <c r="F145" s="23"/>
      <c r="G145" s="46"/>
      <c r="H145" s="24"/>
      <c r="I145" s="25"/>
      <c r="N145" s="27"/>
      <c r="O145" s="28"/>
      <c r="R145" s="18"/>
      <c r="S145" s="2" t="str">
        <f t="shared" si="14"/>
        <v/>
      </c>
      <c r="T145" s="2"/>
      <c r="U145" s="2"/>
      <c r="V145" s="2"/>
      <c r="W145" s="18"/>
      <c r="X145" s="18"/>
      <c r="Y145" s="18"/>
      <c r="Z145" s="18"/>
      <c r="AA145" s="18"/>
      <c r="AC145" s="22"/>
      <c r="AD145" s="29"/>
      <c r="AE145" s="30"/>
      <c r="AF145" s="29"/>
      <c r="AG145" s="29"/>
      <c r="AH145" s="11"/>
      <c r="AI145" s="31"/>
      <c r="AJ145" s="31"/>
    </row>
    <row r="146" spans="1:36" s="26" customFormat="1" hidden="1" x14ac:dyDescent="0.25">
      <c r="A146" s="20"/>
      <c r="B146" s="20"/>
      <c r="C146" s="21"/>
      <c r="D146" s="22"/>
      <c r="E146" s="23"/>
      <c r="F146" s="23"/>
      <c r="G146" s="46"/>
      <c r="H146" s="24"/>
      <c r="I146" s="25"/>
      <c r="N146" s="27"/>
      <c r="O146" s="28"/>
      <c r="R146" s="18"/>
      <c r="S146" s="2" t="str">
        <f t="shared" si="14"/>
        <v/>
      </c>
      <c r="T146" s="2"/>
      <c r="U146" s="2"/>
      <c r="V146" s="2"/>
      <c r="W146" s="18"/>
      <c r="X146" s="18"/>
      <c r="Y146" s="18"/>
      <c r="Z146" s="18"/>
      <c r="AA146" s="18"/>
      <c r="AC146" s="22"/>
      <c r="AD146" s="29"/>
      <c r="AE146" s="30"/>
      <c r="AF146" s="29"/>
      <c r="AG146" s="29"/>
      <c r="AH146" s="11"/>
      <c r="AI146" s="31"/>
      <c r="AJ146" s="31"/>
    </row>
    <row r="147" spans="1:36" s="26" customFormat="1" hidden="1" x14ac:dyDescent="0.25">
      <c r="A147" s="20"/>
      <c r="B147" s="20"/>
      <c r="C147" s="21"/>
      <c r="D147" s="22"/>
      <c r="E147" s="23"/>
      <c r="F147" s="23"/>
      <c r="G147" s="46"/>
      <c r="H147" s="24"/>
      <c r="I147" s="25"/>
      <c r="N147" s="27"/>
      <c r="O147" s="28"/>
      <c r="R147" s="18"/>
      <c r="S147" s="2" t="str">
        <f t="shared" si="14"/>
        <v/>
      </c>
      <c r="T147" s="2"/>
      <c r="U147" s="2"/>
      <c r="V147" s="2"/>
      <c r="W147" s="18"/>
      <c r="X147" s="18"/>
      <c r="Y147" s="18"/>
      <c r="Z147" s="18"/>
      <c r="AA147" s="18"/>
      <c r="AC147" s="22"/>
      <c r="AD147" s="29"/>
      <c r="AE147" s="30"/>
      <c r="AF147" s="29"/>
      <c r="AG147" s="29"/>
      <c r="AH147" s="11"/>
      <c r="AI147" s="31"/>
      <c r="AJ147" s="31"/>
    </row>
    <row r="148" spans="1:36" s="26" customFormat="1" hidden="1" x14ac:dyDescent="0.25">
      <c r="A148" s="20"/>
      <c r="B148" s="20"/>
      <c r="C148" s="21"/>
      <c r="D148" s="22"/>
      <c r="E148" s="23"/>
      <c r="F148" s="23"/>
      <c r="G148" s="46"/>
      <c r="H148" s="24"/>
      <c r="I148" s="25"/>
      <c r="N148" s="27"/>
      <c r="O148" s="28"/>
      <c r="R148" s="18"/>
      <c r="S148" s="2" t="str">
        <f t="shared" si="14"/>
        <v/>
      </c>
      <c r="T148" s="2"/>
      <c r="U148" s="2"/>
      <c r="V148" s="2"/>
      <c r="W148" s="18"/>
      <c r="X148" s="18"/>
      <c r="Y148" s="18"/>
      <c r="Z148" s="18"/>
      <c r="AA148" s="18"/>
      <c r="AC148" s="22"/>
      <c r="AD148" s="29"/>
      <c r="AE148" s="30"/>
      <c r="AF148" s="29"/>
      <c r="AG148" s="29"/>
      <c r="AH148" s="11"/>
      <c r="AI148" s="31"/>
      <c r="AJ148" s="31"/>
    </row>
    <row r="149" spans="1:36" s="26" customFormat="1" ht="65.25" hidden="1" customHeight="1" x14ac:dyDescent="0.25">
      <c r="A149" s="20"/>
      <c r="B149" s="20"/>
      <c r="C149" s="21"/>
      <c r="D149" s="22"/>
      <c r="E149" s="23"/>
      <c r="F149" s="23"/>
      <c r="G149" s="46"/>
      <c r="H149" s="24"/>
      <c r="I149" s="25"/>
      <c r="N149" s="27"/>
      <c r="O149" s="28"/>
      <c r="R149" s="18"/>
      <c r="S149" s="2" t="str">
        <f t="shared" si="14"/>
        <v/>
      </c>
      <c r="T149" s="2"/>
      <c r="U149" s="2"/>
      <c r="V149" s="2"/>
      <c r="W149" s="18"/>
      <c r="X149" s="18"/>
      <c r="Y149" s="18"/>
      <c r="Z149" s="18"/>
      <c r="AA149" s="18"/>
      <c r="AC149" s="22"/>
      <c r="AD149" s="29"/>
      <c r="AE149" s="30"/>
      <c r="AF149" s="29"/>
      <c r="AG149" s="29"/>
      <c r="AH149" s="11"/>
      <c r="AI149" s="31"/>
      <c r="AJ149" s="31"/>
    </row>
    <row r="150" spans="1:36" s="26" customFormat="1" hidden="1" x14ac:dyDescent="0.25">
      <c r="A150" s="20"/>
      <c r="B150" s="20"/>
      <c r="C150" s="21"/>
      <c r="D150" s="22"/>
      <c r="E150" s="23"/>
      <c r="F150" s="23"/>
      <c r="G150" s="46"/>
      <c r="H150" s="24"/>
      <c r="I150" s="25"/>
      <c r="N150" s="27"/>
      <c r="O150" s="28"/>
      <c r="R150" s="18"/>
      <c r="S150" s="2" t="str">
        <f t="shared" si="14"/>
        <v/>
      </c>
      <c r="T150" s="2"/>
      <c r="U150" s="2"/>
      <c r="V150" s="2"/>
      <c r="W150" s="18"/>
      <c r="X150" s="18"/>
      <c r="Y150" s="18"/>
      <c r="Z150" s="18"/>
      <c r="AA150" s="18"/>
      <c r="AC150" s="22"/>
      <c r="AD150" s="29"/>
      <c r="AE150" s="30"/>
      <c r="AF150" s="29"/>
      <c r="AG150" s="29"/>
      <c r="AH150" s="11"/>
      <c r="AI150" s="31"/>
      <c r="AJ150" s="31"/>
    </row>
    <row r="151" spans="1:36" s="26" customFormat="1" hidden="1" x14ac:dyDescent="0.25">
      <c r="A151" s="20"/>
      <c r="B151" s="20"/>
      <c r="C151" s="21"/>
      <c r="D151" s="22"/>
      <c r="E151" s="23"/>
      <c r="F151" s="23"/>
      <c r="G151" s="46"/>
      <c r="H151" s="24"/>
      <c r="I151" s="25"/>
      <c r="N151" s="27"/>
      <c r="O151" s="28"/>
      <c r="R151" s="18"/>
      <c r="S151" s="2" t="str">
        <f t="shared" si="14"/>
        <v/>
      </c>
      <c r="T151" s="2"/>
      <c r="U151" s="2"/>
      <c r="V151" s="2"/>
      <c r="W151" s="18"/>
      <c r="X151" s="18"/>
      <c r="Y151" s="18"/>
      <c r="Z151" s="18"/>
      <c r="AA151" s="18"/>
      <c r="AC151" s="22"/>
      <c r="AD151" s="29"/>
      <c r="AE151" s="30"/>
      <c r="AF151" s="29"/>
      <c r="AG151" s="29"/>
      <c r="AH151" s="11"/>
      <c r="AI151" s="31"/>
      <c r="AJ151" s="31"/>
    </row>
    <row r="152" spans="1:36" s="26" customFormat="1" hidden="1" x14ac:dyDescent="0.25">
      <c r="A152" s="20"/>
      <c r="B152" s="20"/>
      <c r="C152" s="21"/>
      <c r="D152" s="22"/>
      <c r="E152" s="23"/>
      <c r="F152" s="23"/>
      <c r="G152" s="46"/>
      <c r="H152" s="24"/>
      <c r="I152" s="25"/>
      <c r="N152" s="27"/>
      <c r="O152" s="28"/>
      <c r="R152" s="18"/>
      <c r="S152" s="2" t="str">
        <f t="shared" si="14"/>
        <v/>
      </c>
      <c r="T152" s="2"/>
      <c r="U152" s="2"/>
      <c r="V152" s="2"/>
      <c r="W152" s="18"/>
      <c r="X152" s="18"/>
      <c r="Y152" s="18"/>
      <c r="Z152" s="18"/>
      <c r="AA152" s="18"/>
      <c r="AC152" s="22"/>
      <c r="AD152" s="29"/>
      <c r="AE152" s="30"/>
      <c r="AF152" s="29"/>
      <c r="AG152" s="29"/>
      <c r="AH152" s="11"/>
      <c r="AI152" s="31"/>
      <c r="AJ152" s="31"/>
    </row>
    <row r="153" spans="1:36" s="26" customFormat="1" hidden="1" x14ac:dyDescent="0.25">
      <c r="A153" s="20"/>
      <c r="B153" s="20"/>
      <c r="C153" s="21"/>
      <c r="D153" s="22"/>
      <c r="E153" s="23"/>
      <c r="F153" s="23"/>
      <c r="G153" s="46"/>
      <c r="H153" s="24"/>
      <c r="I153" s="25"/>
      <c r="N153" s="27"/>
      <c r="O153" s="28"/>
      <c r="R153" s="18"/>
      <c r="S153" s="2" t="str">
        <f t="shared" si="14"/>
        <v/>
      </c>
      <c r="T153" s="2"/>
      <c r="U153" s="2"/>
      <c r="V153" s="2"/>
      <c r="W153" s="18"/>
      <c r="X153" s="18"/>
      <c r="Y153" s="18"/>
      <c r="Z153" s="18"/>
      <c r="AA153" s="18"/>
      <c r="AC153" s="22"/>
      <c r="AD153" s="29"/>
      <c r="AE153" s="30"/>
      <c r="AF153" s="29"/>
      <c r="AG153" s="29"/>
      <c r="AH153" s="11"/>
      <c r="AI153" s="31"/>
      <c r="AJ153" s="31"/>
    </row>
    <row r="154" spans="1:36" s="26" customFormat="1" hidden="1" x14ac:dyDescent="0.25">
      <c r="A154" s="20"/>
      <c r="B154" s="20"/>
      <c r="C154" s="21"/>
      <c r="D154" s="22"/>
      <c r="E154" s="23"/>
      <c r="F154" s="23"/>
      <c r="G154" s="46"/>
      <c r="H154" s="24"/>
      <c r="I154" s="25"/>
      <c r="N154" s="27"/>
      <c r="O154" s="28"/>
      <c r="R154" s="18"/>
      <c r="S154" s="2" t="str">
        <f t="shared" si="14"/>
        <v/>
      </c>
      <c r="T154" s="2"/>
      <c r="U154" s="2"/>
      <c r="V154" s="2"/>
      <c r="W154" s="18"/>
      <c r="X154" s="18"/>
      <c r="Y154" s="18"/>
      <c r="Z154" s="18"/>
      <c r="AA154" s="18"/>
      <c r="AC154" s="22"/>
      <c r="AD154" s="29"/>
      <c r="AE154" s="30"/>
      <c r="AF154" s="29"/>
      <c r="AG154" s="29"/>
      <c r="AH154" s="11"/>
      <c r="AI154" s="31"/>
      <c r="AJ154" s="31"/>
    </row>
    <row r="155" spans="1:36" s="26" customFormat="1" hidden="1" x14ac:dyDescent="0.25">
      <c r="A155" s="20"/>
      <c r="B155" s="20"/>
      <c r="C155" s="21"/>
      <c r="D155" s="22"/>
      <c r="E155" s="23"/>
      <c r="F155" s="23"/>
      <c r="G155" s="46"/>
      <c r="H155" s="24"/>
      <c r="I155" s="25"/>
      <c r="N155" s="27"/>
      <c r="O155" s="28"/>
      <c r="R155" s="18"/>
      <c r="S155" s="2" t="str">
        <f t="shared" si="14"/>
        <v/>
      </c>
      <c r="T155" s="2"/>
      <c r="U155" s="2"/>
      <c r="V155" s="2"/>
      <c r="W155" s="18"/>
      <c r="X155" s="18"/>
      <c r="Y155" s="18"/>
      <c r="Z155" s="18"/>
      <c r="AA155" s="18"/>
      <c r="AC155" s="22"/>
      <c r="AD155" s="29"/>
      <c r="AE155" s="30"/>
      <c r="AF155" s="29"/>
      <c r="AG155" s="29"/>
      <c r="AH155" s="11"/>
      <c r="AI155" s="31"/>
      <c r="AJ155" s="31"/>
    </row>
    <row r="156" spans="1:36" s="26" customFormat="1" hidden="1" x14ac:dyDescent="0.25">
      <c r="A156" s="20"/>
      <c r="B156" s="20"/>
      <c r="C156" s="21"/>
      <c r="D156" s="22"/>
      <c r="E156" s="23"/>
      <c r="F156" s="23"/>
      <c r="G156" s="46"/>
      <c r="H156" s="24"/>
      <c r="I156" s="25"/>
      <c r="N156" s="27"/>
      <c r="O156" s="28"/>
      <c r="R156" s="18"/>
      <c r="S156" s="2" t="str">
        <f t="shared" si="14"/>
        <v/>
      </c>
      <c r="T156" s="2"/>
      <c r="U156" s="2"/>
      <c r="V156" s="2"/>
      <c r="W156" s="18"/>
      <c r="X156" s="18"/>
      <c r="Y156" s="18"/>
      <c r="Z156" s="18"/>
      <c r="AA156" s="18"/>
      <c r="AC156" s="22"/>
      <c r="AD156" s="29"/>
      <c r="AE156" s="30"/>
      <c r="AF156" s="29"/>
      <c r="AG156" s="29"/>
      <c r="AH156" s="11"/>
      <c r="AI156" s="31"/>
      <c r="AJ156" s="31"/>
    </row>
    <row r="157" spans="1:36" s="26" customFormat="1" hidden="1" x14ac:dyDescent="0.25">
      <c r="A157" s="20"/>
      <c r="B157" s="20"/>
      <c r="C157" s="21"/>
      <c r="D157" s="22"/>
      <c r="E157" s="23"/>
      <c r="F157" s="23"/>
      <c r="G157" s="46"/>
      <c r="H157" s="24"/>
      <c r="I157" s="25"/>
      <c r="N157" s="27"/>
      <c r="O157" s="28"/>
      <c r="R157" s="18"/>
      <c r="S157" s="2" t="str">
        <f t="shared" si="14"/>
        <v/>
      </c>
      <c r="T157" s="2"/>
      <c r="U157" s="2"/>
      <c r="V157" s="2"/>
      <c r="W157" s="18"/>
      <c r="X157" s="18"/>
      <c r="Y157" s="18"/>
      <c r="Z157" s="18"/>
      <c r="AA157" s="18"/>
      <c r="AC157" s="22"/>
      <c r="AD157" s="29"/>
      <c r="AE157" s="30"/>
      <c r="AF157" s="29"/>
      <c r="AG157" s="29"/>
      <c r="AH157" s="11"/>
      <c r="AI157" s="31"/>
      <c r="AJ157" s="31"/>
    </row>
    <row r="158" spans="1:36" s="26" customFormat="1" hidden="1" x14ac:dyDescent="0.25">
      <c r="A158" s="20"/>
      <c r="B158" s="20"/>
      <c r="C158" s="21"/>
      <c r="D158" s="22"/>
      <c r="E158" s="23"/>
      <c r="F158" s="23"/>
      <c r="G158" s="46"/>
      <c r="H158" s="24"/>
      <c r="I158" s="25"/>
      <c r="N158" s="27"/>
      <c r="O158" s="28"/>
      <c r="R158" s="18"/>
      <c r="S158" s="2" t="str">
        <f t="shared" si="14"/>
        <v/>
      </c>
      <c r="T158" s="2"/>
      <c r="U158" s="2"/>
      <c r="V158" s="2"/>
      <c r="W158" s="18"/>
      <c r="X158" s="18"/>
      <c r="Y158" s="18"/>
      <c r="Z158" s="18"/>
      <c r="AA158" s="18"/>
      <c r="AC158" s="22"/>
      <c r="AD158" s="29"/>
      <c r="AE158" s="30"/>
      <c r="AF158" s="29"/>
      <c r="AG158" s="29"/>
      <c r="AH158" s="11"/>
      <c r="AI158" s="31"/>
      <c r="AJ158" s="31"/>
    </row>
    <row r="159" spans="1:36" s="26" customFormat="1" ht="101.25" hidden="1" customHeight="1" x14ac:dyDescent="0.25">
      <c r="A159" s="20"/>
      <c r="B159" s="20"/>
      <c r="C159" s="21"/>
      <c r="D159" s="22"/>
      <c r="E159" s="23"/>
      <c r="F159" s="23"/>
      <c r="G159" s="46"/>
      <c r="H159" s="24"/>
      <c r="I159" s="25"/>
      <c r="N159" s="27"/>
      <c r="O159" s="28"/>
      <c r="R159" s="18"/>
      <c r="S159" s="2" t="str">
        <f t="shared" si="14"/>
        <v/>
      </c>
      <c r="T159" s="2"/>
      <c r="U159" s="2"/>
      <c r="V159" s="2"/>
      <c r="W159" s="18"/>
      <c r="X159" s="18"/>
      <c r="Y159" s="18"/>
      <c r="Z159" s="18"/>
      <c r="AA159" s="18"/>
      <c r="AC159" s="22"/>
      <c r="AD159" s="29"/>
      <c r="AE159" s="30"/>
      <c r="AF159" s="29"/>
      <c r="AG159" s="29"/>
      <c r="AH159" s="11"/>
      <c r="AI159" s="31"/>
      <c r="AJ159" s="31"/>
    </row>
    <row r="160" spans="1:36" s="26" customFormat="1" hidden="1" x14ac:dyDescent="0.25">
      <c r="A160" s="20"/>
      <c r="B160" s="20"/>
      <c r="C160" s="21"/>
      <c r="D160" s="22"/>
      <c r="E160" s="23"/>
      <c r="F160" s="23"/>
      <c r="G160" s="46"/>
      <c r="H160" s="24"/>
      <c r="I160" s="25"/>
      <c r="N160" s="27"/>
      <c r="O160" s="28"/>
      <c r="R160" s="18"/>
      <c r="S160" s="2" t="str">
        <f t="shared" si="14"/>
        <v/>
      </c>
      <c r="T160" s="2"/>
      <c r="U160" s="2"/>
      <c r="V160" s="2"/>
      <c r="W160" s="18"/>
      <c r="X160" s="18"/>
      <c r="Y160" s="18"/>
      <c r="Z160" s="18"/>
      <c r="AA160" s="18"/>
      <c r="AC160" s="22"/>
      <c r="AD160" s="29"/>
      <c r="AE160" s="30"/>
      <c r="AF160" s="29"/>
      <c r="AG160" s="29"/>
      <c r="AH160" s="11"/>
      <c r="AI160" s="31"/>
      <c r="AJ160" s="31"/>
    </row>
    <row r="161" spans="1:36" s="26" customFormat="1" hidden="1" x14ac:dyDescent="0.25">
      <c r="A161" s="20"/>
      <c r="B161" s="20"/>
      <c r="C161" s="21"/>
      <c r="D161" s="22"/>
      <c r="E161" s="23"/>
      <c r="F161" s="23"/>
      <c r="G161" s="46"/>
      <c r="H161" s="24"/>
      <c r="I161" s="25"/>
      <c r="N161" s="27"/>
      <c r="O161" s="28"/>
      <c r="R161" s="18"/>
      <c r="S161" s="2" t="str">
        <f t="shared" si="14"/>
        <v/>
      </c>
      <c r="T161" s="2"/>
      <c r="U161" s="2"/>
      <c r="V161" s="2"/>
      <c r="W161" s="18"/>
      <c r="X161" s="18"/>
      <c r="Y161" s="18"/>
      <c r="Z161" s="18"/>
      <c r="AA161" s="18"/>
      <c r="AC161" s="22"/>
      <c r="AD161" s="29"/>
      <c r="AE161" s="30"/>
      <c r="AF161" s="29"/>
      <c r="AG161" s="29"/>
      <c r="AH161" s="11"/>
      <c r="AI161" s="31"/>
      <c r="AJ161" s="31"/>
    </row>
    <row r="162" spans="1:36" s="26" customFormat="1" hidden="1" x14ac:dyDescent="0.25">
      <c r="A162" s="20"/>
      <c r="B162" s="20"/>
      <c r="C162" s="21"/>
      <c r="D162" s="22"/>
      <c r="E162" s="23"/>
      <c r="F162" s="23"/>
      <c r="G162" s="46"/>
      <c r="H162" s="24"/>
      <c r="I162" s="25"/>
      <c r="N162" s="27"/>
      <c r="O162" s="28"/>
      <c r="R162" s="18"/>
      <c r="S162" s="2" t="str">
        <f t="shared" si="14"/>
        <v/>
      </c>
      <c r="T162" s="2"/>
      <c r="U162" s="2"/>
      <c r="V162" s="2"/>
      <c r="W162" s="18"/>
      <c r="X162" s="18"/>
      <c r="Y162" s="18"/>
      <c r="Z162" s="18"/>
      <c r="AA162" s="18"/>
      <c r="AC162" s="22"/>
      <c r="AD162" s="29"/>
      <c r="AE162" s="30"/>
      <c r="AF162" s="29"/>
      <c r="AG162" s="29"/>
      <c r="AH162" s="11"/>
      <c r="AI162" s="31"/>
      <c r="AJ162" s="31"/>
    </row>
    <row r="163" spans="1:36" s="26" customFormat="1" ht="77.25" hidden="1" customHeight="1" x14ac:dyDescent="0.25">
      <c r="A163" s="20"/>
      <c r="B163" s="20"/>
      <c r="C163" s="21"/>
      <c r="D163" s="22"/>
      <c r="E163" s="23"/>
      <c r="F163" s="23"/>
      <c r="G163" s="46"/>
      <c r="H163" s="24"/>
      <c r="I163" s="25"/>
      <c r="N163" s="27"/>
      <c r="O163" s="28"/>
      <c r="R163" s="18"/>
      <c r="S163" s="2" t="str">
        <f t="shared" si="14"/>
        <v/>
      </c>
      <c r="T163" s="2"/>
      <c r="U163" s="2"/>
      <c r="V163" s="2"/>
      <c r="W163" s="18"/>
      <c r="X163" s="18"/>
      <c r="Y163" s="18"/>
      <c r="Z163" s="18"/>
      <c r="AA163" s="18"/>
      <c r="AC163" s="22"/>
      <c r="AD163" s="29"/>
      <c r="AE163" s="30"/>
      <c r="AF163" s="29"/>
      <c r="AG163" s="29"/>
      <c r="AH163" s="11"/>
      <c r="AI163" s="31"/>
      <c r="AJ163" s="31"/>
    </row>
    <row r="164" spans="1:36" s="26" customFormat="1" hidden="1" x14ac:dyDescent="0.25">
      <c r="A164" s="20"/>
      <c r="B164" s="20"/>
      <c r="C164" s="21"/>
      <c r="D164" s="22"/>
      <c r="E164" s="23"/>
      <c r="F164" s="23"/>
      <c r="G164" s="46"/>
      <c r="H164" s="24"/>
      <c r="I164" s="25"/>
      <c r="N164" s="27"/>
      <c r="O164" s="28"/>
      <c r="R164" s="18"/>
      <c r="S164" s="2" t="str">
        <f t="shared" si="14"/>
        <v/>
      </c>
      <c r="T164" s="2"/>
      <c r="U164" s="2"/>
      <c r="V164" s="2"/>
      <c r="W164" s="18"/>
      <c r="X164" s="18"/>
      <c r="Y164" s="18"/>
      <c r="Z164" s="18"/>
      <c r="AA164" s="18"/>
      <c r="AC164" s="22"/>
      <c r="AD164" s="29"/>
      <c r="AE164" s="30"/>
      <c r="AF164" s="29"/>
      <c r="AG164" s="29"/>
      <c r="AH164" s="11"/>
      <c r="AI164" s="31"/>
      <c r="AJ164" s="31"/>
    </row>
    <row r="165" spans="1:36" s="26" customFormat="1" hidden="1" x14ac:dyDescent="0.25">
      <c r="A165" s="20"/>
      <c r="B165" s="20"/>
      <c r="C165" s="21"/>
      <c r="D165" s="22"/>
      <c r="E165" s="23"/>
      <c r="F165" s="23"/>
      <c r="G165" s="46"/>
      <c r="H165" s="24"/>
      <c r="I165" s="25"/>
      <c r="N165" s="27"/>
      <c r="O165" s="28"/>
      <c r="R165" s="18"/>
      <c r="S165" s="2" t="str">
        <f t="shared" si="14"/>
        <v/>
      </c>
      <c r="T165" s="2"/>
      <c r="U165" s="2"/>
      <c r="V165" s="2"/>
      <c r="W165" s="18"/>
      <c r="X165" s="18"/>
      <c r="Y165" s="18"/>
      <c r="Z165" s="18"/>
      <c r="AA165" s="18"/>
      <c r="AC165" s="22"/>
      <c r="AD165" s="29"/>
      <c r="AE165" s="30"/>
      <c r="AF165" s="29"/>
      <c r="AG165" s="29"/>
      <c r="AH165" s="11"/>
      <c r="AI165" s="31"/>
      <c r="AJ165" s="31"/>
    </row>
    <row r="166" spans="1:36" s="26" customFormat="1" hidden="1" x14ac:dyDescent="0.25">
      <c r="A166" s="20"/>
      <c r="B166" s="20"/>
      <c r="C166" s="21"/>
      <c r="D166" s="22"/>
      <c r="E166" s="23"/>
      <c r="F166" s="23"/>
      <c r="G166" s="46"/>
      <c r="H166" s="24"/>
      <c r="I166" s="25"/>
      <c r="N166" s="27"/>
      <c r="O166" s="28"/>
      <c r="R166" s="18"/>
      <c r="S166" s="2" t="str">
        <f t="shared" si="14"/>
        <v/>
      </c>
      <c r="T166" s="2"/>
      <c r="U166" s="2"/>
      <c r="V166" s="2"/>
      <c r="W166" s="18"/>
      <c r="X166" s="18"/>
      <c r="Y166" s="18"/>
      <c r="Z166" s="18"/>
      <c r="AA166" s="18"/>
      <c r="AC166" s="22"/>
      <c r="AD166" s="29"/>
      <c r="AE166" s="30"/>
      <c r="AF166" s="29"/>
      <c r="AG166" s="29"/>
      <c r="AH166" s="11"/>
      <c r="AI166" s="31"/>
      <c r="AJ166" s="31"/>
    </row>
    <row r="167" spans="1:36" s="26" customFormat="1" hidden="1" x14ac:dyDescent="0.25">
      <c r="A167" s="20"/>
      <c r="B167" s="20"/>
      <c r="C167" s="21"/>
      <c r="D167" s="22"/>
      <c r="E167" s="23"/>
      <c r="F167" s="23"/>
      <c r="G167" s="46"/>
      <c r="H167" s="24"/>
      <c r="I167" s="25"/>
      <c r="N167" s="27"/>
      <c r="O167" s="28"/>
      <c r="R167" s="18"/>
      <c r="S167" s="2" t="str">
        <f t="shared" si="14"/>
        <v/>
      </c>
      <c r="T167" s="2"/>
      <c r="U167" s="2"/>
      <c r="V167" s="2"/>
      <c r="W167" s="18"/>
      <c r="X167" s="18"/>
      <c r="Y167" s="18"/>
      <c r="Z167" s="18"/>
      <c r="AA167" s="18"/>
      <c r="AC167" s="22"/>
      <c r="AD167" s="29"/>
      <c r="AE167" s="30"/>
      <c r="AF167" s="29"/>
      <c r="AG167" s="29"/>
      <c r="AH167" s="11"/>
      <c r="AI167" s="31"/>
      <c r="AJ167" s="31"/>
    </row>
    <row r="168" spans="1:36" s="26" customFormat="1" hidden="1" x14ac:dyDescent="0.25">
      <c r="A168" s="20"/>
      <c r="B168" s="20"/>
      <c r="C168" s="21"/>
      <c r="D168" s="22"/>
      <c r="E168" s="23"/>
      <c r="F168" s="23"/>
      <c r="G168" s="46"/>
      <c r="H168" s="24"/>
      <c r="I168" s="25"/>
      <c r="N168" s="27"/>
      <c r="O168" s="28"/>
      <c r="R168" s="18"/>
      <c r="S168" s="2" t="str">
        <f t="shared" si="14"/>
        <v/>
      </c>
      <c r="T168" s="2"/>
      <c r="U168" s="2"/>
      <c r="V168" s="2"/>
      <c r="W168" s="18"/>
      <c r="X168" s="18"/>
      <c r="Y168" s="18"/>
      <c r="Z168" s="18"/>
      <c r="AA168" s="18"/>
      <c r="AC168" s="22"/>
      <c r="AD168" s="29"/>
      <c r="AE168" s="30"/>
      <c r="AF168" s="29"/>
      <c r="AG168" s="29"/>
      <c r="AH168" s="11"/>
      <c r="AI168" s="31"/>
      <c r="AJ168" s="31"/>
    </row>
    <row r="169" spans="1:36" s="26" customFormat="1" hidden="1" x14ac:dyDescent="0.25">
      <c r="A169" s="20"/>
      <c r="B169" s="20"/>
      <c r="C169" s="21"/>
      <c r="D169" s="22"/>
      <c r="E169" s="23"/>
      <c r="F169" s="23"/>
      <c r="G169" s="46"/>
      <c r="H169" s="24"/>
      <c r="I169" s="25"/>
      <c r="M169" s="32"/>
      <c r="N169" s="27"/>
      <c r="O169" s="28"/>
      <c r="R169" s="18"/>
      <c r="S169" s="2" t="str">
        <f t="shared" si="14"/>
        <v/>
      </c>
      <c r="T169" s="2"/>
      <c r="U169" s="2"/>
      <c r="V169" s="2"/>
      <c r="W169" s="18"/>
      <c r="X169" s="18"/>
      <c r="Y169" s="18"/>
      <c r="Z169" s="18"/>
      <c r="AA169" s="18"/>
      <c r="AC169" s="22"/>
      <c r="AD169" s="29"/>
      <c r="AE169" s="30"/>
      <c r="AF169" s="29"/>
      <c r="AG169" s="29"/>
      <c r="AH169" s="11"/>
      <c r="AI169" s="31"/>
      <c r="AJ169" s="31"/>
    </row>
    <row r="170" spans="1:36" s="26" customFormat="1" ht="60" hidden="1" customHeight="1" x14ac:dyDescent="0.25">
      <c r="A170" s="20"/>
      <c r="B170" s="20"/>
      <c r="C170" s="21"/>
      <c r="D170" s="22"/>
      <c r="E170" s="23"/>
      <c r="F170" s="23"/>
      <c r="G170" s="46"/>
      <c r="H170" s="24"/>
      <c r="I170" s="25"/>
      <c r="N170" s="27"/>
      <c r="O170" s="28"/>
      <c r="R170" s="18"/>
      <c r="S170" s="2" t="str">
        <f t="shared" si="14"/>
        <v/>
      </c>
      <c r="T170" s="2"/>
      <c r="U170" s="2"/>
      <c r="V170" s="2"/>
      <c r="W170" s="18"/>
      <c r="X170" s="18"/>
      <c r="Y170" s="18"/>
      <c r="Z170" s="18"/>
      <c r="AA170" s="18"/>
      <c r="AC170" s="22"/>
      <c r="AD170" s="29"/>
      <c r="AE170" s="30"/>
      <c r="AF170" s="29"/>
      <c r="AG170" s="29"/>
      <c r="AH170" s="11"/>
      <c r="AI170" s="31"/>
      <c r="AJ170" s="31"/>
    </row>
    <row r="171" spans="1:36" s="26" customFormat="1" ht="64.5" hidden="1" customHeight="1" x14ac:dyDescent="0.25">
      <c r="A171" s="20"/>
      <c r="B171" s="20"/>
      <c r="C171" s="21"/>
      <c r="D171" s="22"/>
      <c r="E171" s="23"/>
      <c r="F171" s="23"/>
      <c r="G171" s="46"/>
      <c r="H171" s="24"/>
      <c r="I171" s="25"/>
      <c r="N171" s="27"/>
      <c r="O171" s="28"/>
      <c r="R171" s="18"/>
      <c r="S171" s="2" t="str">
        <f t="shared" si="14"/>
        <v/>
      </c>
      <c r="T171" s="2"/>
      <c r="U171" s="2"/>
      <c r="V171" s="2"/>
      <c r="W171" s="18"/>
      <c r="X171" s="18"/>
      <c r="Y171" s="18"/>
      <c r="Z171" s="18"/>
      <c r="AA171" s="18"/>
      <c r="AC171" s="22"/>
      <c r="AD171" s="29"/>
      <c r="AE171" s="30"/>
      <c r="AF171" s="29"/>
      <c r="AG171" s="29"/>
      <c r="AH171" s="11"/>
      <c r="AI171" s="31"/>
      <c r="AJ171" s="31"/>
    </row>
    <row r="172" spans="1:36" s="26" customFormat="1" hidden="1" x14ac:dyDescent="0.25">
      <c r="A172" s="20"/>
      <c r="B172" s="20"/>
      <c r="C172" s="21"/>
      <c r="D172" s="22"/>
      <c r="E172" s="23"/>
      <c r="F172" s="23"/>
      <c r="G172" s="46"/>
      <c r="H172" s="24"/>
      <c r="I172" s="25"/>
      <c r="N172" s="27"/>
      <c r="O172" s="28"/>
      <c r="R172" s="18"/>
      <c r="S172" s="2" t="str">
        <f t="shared" si="14"/>
        <v/>
      </c>
      <c r="T172" s="2"/>
      <c r="U172" s="2"/>
      <c r="V172" s="2"/>
      <c r="W172" s="18"/>
      <c r="X172" s="18"/>
      <c r="Y172" s="18"/>
      <c r="Z172" s="18"/>
      <c r="AA172" s="18"/>
      <c r="AC172" s="22"/>
      <c r="AD172" s="29"/>
      <c r="AE172" s="30"/>
      <c r="AF172" s="29"/>
      <c r="AG172" s="29"/>
      <c r="AH172" s="11"/>
      <c r="AI172" s="31"/>
      <c r="AJ172" s="31"/>
    </row>
    <row r="173" spans="1:36" s="26" customFormat="1" ht="72.75" hidden="1" customHeight="1" x14ac:dyDescent="0.25">
      <c r="A173" s="20"/>
      <c r="B173" s="20"/>
      <c r="C173" s="21"/>
      <c r="D173" s="22"/>
      <c r="E173" s="23"/>
      <c r="F173" s="23"/>
      <c r="G173" s="46"/>
      <c r="H173" s="24"/>
      <c r="I173" s="25"/>
      <c r="N173" s="27"/>
      <c r="O173" s="28"/>
      <c r="R173" s="18"/>
      <c r="S173" s="2" t="str">
        <f t="shared" si="14"/>
        <v/>
      </c>
      <c r="T173" s="2"/>
      <c r="U173" s="2"/>
      <c r="V173" s="2"/>
      <c r="W173" s="18"/>
      <c r="X173" s="18"/>
      <c r="Y173" s="18"/>
      <c r="Z173" s="18"/>
      <c r="AA173" s="18"/>
      <c r="AC173" s="22"/>
      <c r="AD173" s="29"/>
      <c r="AE173" s="30"/>
      <c r="AF173" s="29"/>
      <c r="AG173" s="29"/>
      <c r="AH173" s="11"/>
      <c r="AI173" s="31"/>
      <c r="AJ173" s="31"/>
    </row>
    <row r="174" spans="1:36" s="26" customFormat="1" hidden="1" x14ac:dyDescent="0.25">
      <c r="A174" s="20"/>
      <c r="B174" s="20"/>
      <c r="C174" s="21"/>
      <c r="D174" s="22"/>
      <c r="E174" s="23"/>
      <c r="F174" s="23"/>
      <c r="G174" s="46"/>
      <c r="H174" s="24"/>
      <c r="I174" s="25"/>
      <c r="N174" s="27"/>
      <c r="O174" s="28"/>
      <c r="R174" s="18"/>
      <c r="S174" s="2" t="str">
        <f t="shared" si="14"/>
        <v/>
      </c>
      <c r="T174" s="2"/>
      <c r="U174" s="2"/>
      <c r="V174" s="2"/>
      <c r="W174" s="18"/>
      <c r="X174" s="18"/>
      <c r="Y174" s="18"/>
      <c r="Z174" s="18"/>
      <c r="AA174" s="18"/>
      <c r="AC174" s="22"/>
      <c r="AD174" s="29"/>
      <c r="AE174" s="30"/>
      <c r="AF174" s="29"/>
      <c r="AG174" s="29"/>
      <c r="AH174" s="11"/>
      <c r="AI174" s="31"/>
      <c r="AJ174" s="31"/>
    </row>
    <row r="175" spans="1:36" s="26" customFormat="1" hidden="1" x14ac:dyDescent="0.25">
      <c r="A175" s="20"/>
      <c r="B175" s="20"/>
      <c r="C175" s="21"/>
      <c r="D175" s="22"/>
      <c r="E175" s="23"/>
      <c r="F175" s="23"/>
      <c r="G175" s="46"/>
      <c r="H175" s="24"/>
      <c r="I175" s="25"/>
      <c r="N175" s="27"/>
      <c r="O175" s="28"/>
      <c r="R175" s="18"/>
      <c r="S175" s="2" t="str">
        <f t="shared" si="14"/>
        <v/>
      </c>
      <c r="T175" s="2"/>
      <c r="U175" s="2"/>
      <c r="V175" s="2"/>
      <c r="W175" s="18"/>
      <c r="X175" s="18"/>
      <c r="Y175" s="18"/>
      <c r="Z175" s="18"/>
      <c r="AA175" s="18"/>
      <c r="AC175" s="22"/>
      <c r="AD175" s="29"/>
      <c r="AE175" s="30"/>
      <c r="AF175" s="29"/>
      <c r="AG175" s="29"/>
      <c r="AH175" s="11"/>
      <c r="AI175" s="31"/>
      <c r="AJ175" s="31"/>
    </row>
    <row r="176" spans="1:36" s="26" customFormat="1" ht="47.25" hidden="1" customHeight="1" x14ac:dyDescent="0.25">
      <c r="A176" s="20"/>
      <c r="B176" s="20"/>
      <c r="C176" s="21"/>
      <c r="D176" s="22"/>
      <c r="E176" s="23"/>
      <c r="F176" s="23"/>
      <c r="G176" s="46"/>
      <c r="H176" s="24"/>
      <c r="I176" s="25"/>
      <c r="N176" s="27"/>
      <c r="O176" s="28"/>
      <c r="R176" s="18"/>
      <c r="S176" s="2" t="str">
        <f t="shared" si="14"/>
        <v/>
      </c>
      <c r="T176" s="2"/>
      <c r="U176" s="2"/>
      <c r="V176" s="2"/>
      <c r="W176" s="18"/>
      <c r="X176" s="18"/>
      <c r="Y176" s="18"/>
      <c r="Z176" s="18"/>
      <c r="AA176" s="18"/>
      <c r="AC176" s="22"/>
      <c r="AD176" s="29"/>
      <c r="AE176" s="30"/>
      <c r="AF176" s="29"/>
      <c r="AG176" s="29"/>
      <c r="AH176" s="11"/>
      <c r="AI176" s="31"/>
      <c r="AJ176" s="31"/>
    </row>
    <row r="177" spans="1:36" s="26" customFormat="1" ht="47.25" hidden="1" customHeight="1" x14ac:dyDescent="0.25">
      <c r="A177" s="20"/>
      <c r="B177" s="20"/>
      <c r="C177" s="21"/>
      <c r="D177" s="22"/>
      <c r="E177" s="23"/>
      <c r="F177" s="23"/>
      <c r="G177" s="46"/>
      <c r="H177" s="24"/>
      <c r="I177" s="25"/>
      <c r="N177" s="27"/>
      <c r="O177" s="28"/>
      <c r="R177" s="18"/>
      <c r="S177" s="2" t="str">
        <f t="shared" ref="S177:S240" si="15">IF(C177&lt;&gt;0,"Imprimir","")</f>
        <v/>
      </c>
      <c r="T177" s="2"/>
      <c r="U177" s="2"/>
      <c r="V177" s="2"/>
      <c r="W177" s="18"/>
      <c r="X177" s="18"/>
      <c r="Y177" s="18"/>
      <c r="Z177" s="18"/>
      <c r="AA177" s="18"/>
      <c r="AC177" s="22"/>
      <c r="AD177" s="29"/>
      <c r="AE177" s="30"/>
      <c r="AF177" s="29"/>
      <c r="AG177" s="29"/>
      <c r="AH177" s="11"/>
      <c r="AI177" s="31"/>
      <c r="AJ177" s="31"/>
    </row>
    <row r="178" spans="1:36" s="26" customFormat="1" ht="46.5" hidden="1" customHeight="1" x14ac:dyDescent="0.25">
      <c r="A178" s="20"/>
      <c r="B178" s="20"/>
      <c r="C178" s="21"/>
      <c r="D178" s="22"/>
      <c r="E178" s="23"/>
      <c r="F178" s="23"/>
      <c r="G178" s="46"/>
      <c r="H178" s="24"/>
      <c r="I178" s="25"/>
      <c r="N178" s="27"/>
      <c r="O178" s="28"/>
      <c r="R178" s="18"/>
      <c r="S178" s="2" t="str">
        <f t="shared" si="15"/>
        <v/>
      </c>
      <c r="T178" s="2"/>
      <c r="U178" s="2"/>
      <c r="V178" s="2"/>
      <c r="W178" s="18"/>
      <c r="X178" s="18"/>
      <c r="Y178" s="18"/>
      <c r="Z178" s="18"/>
      <c r="AA178" s="18"/>
      <c r="AC178" s="22"/>
      <c r="AD178" s="29"/>
      <c r="AE178" s="30"/>
      <c r="AF178" s="29"/>
      <c r="AG178" s="29"/>
      <c r="AH178" s="11"/>
      <c r="AI178" s="31"/>
      <c r="AJ178" s="31"/>
    </row>
    <row r="179" spans="1:36" s="26" customFormat="1" hidden="1" x14ac:dyDescent="0.25">
      <c r="A179" s="20"/>
      <c r="B179" s="20"/>
      <c r="C179" s="21"/>
      <c r="D179" s="22"/>
      <c r="E179" s="23"/>
      <c r="F179" s="23"/>
      <c r="G179" s="46"/>
      <c r="H179" s="24"/>
      <c r="I179" s="25"/>
      <c r="N179" s="27"/>
      <c r="O179" s="28"/>
      <c r="R179" s="18"/>
      <c r="S179" s="2" t="str">
        <f t="shared" si="15"/>
        <v/>
      </c>
      <c r="T179" s="2"/>
      <c r="U179" s="2"/>
      <c r="V179" s="2"/>
      <c r="W179" s="18"/>
      <c r="X179" s="18"/>
      <c r="Y179" s="18"/>
      <c r="Z179" s="18"/>
      <c r="AA179" s="18"/>
      <c r="AC179" s="22"/>
      <c r="AD179" s="29"/>
      <c r="AE179" s="30"/>
      <c r="AF179" s="29"/>
      <c r="AG179" s="29"/>
      <c r="AH179" s="11"/>
      <c r="AI179" s="31"/>
      <c r="AJ179" s="31"/>
    </row>
    <row r="180" spans="1:36" s="26" customFormat="1" hidden="1" x14ac:dyDescent="0.25">
      <c r="A180" s="20"/>
      <c r="B180" s="20"/>
      <c r="C180" s="21"/>
      <c r="D180" s="22"/>
      <c r="E180" s="23"/>
      <c r="F180" s="23"/>
      <c r="G180" s="46"/>
      <c r="H180" s="24"/>
      <c r="I180" s="25"/>
      <c r="N180" s="27"/>
      <c r="O180" s="28"/>
      <c r="R180" s="18"/>
      <c r="S180" s="2" t="str">
        <f t="shared" si="15"/>
        <v/>
      </c>
      <c r="T180" s="2"/>
      <c r="U180" s="2"/>
      <c r="V180" s="2"/>
      <c r="W180" s="18"/>
      <c r="X180" s="18"/>
      <c r="Y180" s="18"/>
      <c r="Z180" s="18"/>
      <c r="AA180" s="18"/>
      <c r="AC180" s="22"/>
      <c r="AD180" s="29"/>
      <c r="AE180" s="30"/>
      <c r="AF180" s="29"/>
      <c r="AG180" s="29"/>
      <c r="AH180" s="11"/>
      <c r="AI180" s="31"/>
      <c r="AJ180" s="31"/>
    </row>
    <row r="181" spans="1:36" s="26" customFormat="1" hidden="1" x14ac:dyDescent="0.25">
      <c r="A181" s="20"/>
      <c r="B181" s="20"/>
      <c r="C181" s="21"/>
      <c r="D181" s="22"/>
      <c r="E181" s="23"/>
      <c r="F181" s="23"/>
      <c r="G181" s="46"/>
      <c r="H181" s="24"/>
      <c r="I181" s="25"/>
      <c r="N181" s="27"/>
      <c r="O181" s="28"/>
      <c r="R181" s="18"/>
      <c r="S181" s="2" t="str">
        <f t="shared" si="15"/>
        <v/>
      </c>
      <c r="T181" s="2"/>
      <c r="U181" s="2"/>
      <c r="V181" s="2"/>
      <c r="W181" s="18"/>
      <c r="X181" s="18"/>
      <c r="Y181" s="18"/>
      <c r="Z181" s="18"/>
      <c r="AA181" s="18"/>
      <c r="AC181" s="22"/>
      <c r="AD181" s="29"/>
      <c r="AE181" s="30"/>
      <c r="AF181" s="29"/>
      <c r="AG181" s="29"/>
      <c r="AH181" s="11"/>
      <c r="AI181" s="31"/>
      <c r="AJ181" s="31"/>
    </row>
    <row r="182" spans="1:36" s="26" customFormat="1" ht="49.5" hidden="1" customHeight="1" x14ac:dyDescent="0.25">
      <c r="A182" s="20"/>
      <c r="B182" s="20"/>
      <c r="C182" s="21"/>
      <c r="D182" s="22"/>
      <c r="E182" s="23"/>
      <c r="F182" s="23"/>
      <c r="G182" s="46"/>
      <c r="H182" s="24"/>
      <c r="I182" s="25"/>
      <c r="N182" s="27"/>
      <c r="O182" s="28"/>
      <c r="R182" s="18"/>
      <c r="S182" s="2" t="str">
        <f t="shared" si="15"/>
        <v/>
      </c>
      <c r="T182" s="2"/>
      <c r="U182" s="2"/>
      <c r="V182" s="2"/>
      <c r="W182" s="18"/>
      <c r="X182" s="18"/>
      <c r="Y182" s="18"/>
      <c r="Z182" s="18"/>
      <c r="AA182" s="18"/>
      <c r="AC182" s="22"/>
      <c r="AD182" s="29"/>
      <c r="AE182" s="30"/>
      <c r="AF182" s="29"/>
      <c r="AG182" s="29"/>
      <c r="AH182" s="11"/>
      <c r="AI182" s="31"/>
      <c r="AJ182" s="31"/>
    </row>
    <row r="183" spans="1:36" s="26" customFormat="1" ht="48.75" hidden="1" customHeight="1" x14ac:dyDescent="0.25">
      <c r="A183" s="20"/>
      <c r="B183" s="20"/>
      <c r="C183" s="21"/>
      <c r="D183" s="22"/>
      <c r="E183" s="23"/>
      <c r="F183" s="23"/>
      <c r="G183" s="46"/>
      <c r="H183" s="24"/>
      <c r="I183" s="25"/>
      <c r="N183" s="27"/>
      <c r="O183" s="28"/>
      <c r="R183" s="18"/>
      <c r="S183" s="2" t="str">
        <f t="shared" si="15"/>
        <v/>
      </c>
      <c r="T183" s="2"/>
      <c r="U183" s="2"/>
      <c r="V183" s="2"/>
      <c r="W183" s="18"/>
      <c r="X183" s="18"/>
      <c r="Y183" s="18"/>
      <c r="Z183" s="18"/>
      <c r="AA183" s="18"/>
      <c r="AC183" s="22"/>
      <c r="AD183" s="29"/>
      <c r="AE183" s="30"/>
      <c r="AF183" s="29"/>
      <c r="AG183" s="29"/>
      <c r="AH183" s="11"/>
      <c r="AI183" s="31"/>
      <c r="AJ183" s="31"/>
    </row>
    <row r="184" spans="1:36" s="26" customFormat="1" hidden="1" x14ac:dyDescent="0.25">
      <c r="A184" s="20"/>
      <c r="B184" s="20"/>
      <c r="C184" s="21"/>
      <c r="D184" s="22"/>
      <c r="E184" s="23"/>
      <c r="F184" s="23"/>
      <c r="G184" s="46"/>
      <c r="H184" s="24"/>
      <c r="I184" s="25"/>
      <c r="N184" s="27"/>
      <c r="O184" s="28"/>
      <c r="R184" s="18"/>
      <c r="S184" s="2" t="str">
        <f t="shared" si="15"/>
        <v/>
      </c>
      <c r="T184" s="2"/>
      <c r="U184" s="2"/>
      <c r="V184" s="2"/>
      <c r="W184" s="18"/>
      <c r="X184" s="18"/>
      <c r="Y184" s="18"/>
      <c r="Z184" s="18"/>
      <c r="AA184" s="18"/>
      <c r="AC184" s="22"/>
      <c r="AD184" s="29"/>
      <c r="AE184" s="30"/>
      <c r="AF184" s="29"/>
      <c r="AG184" s="29"/>
      <c r="AH184" s="11"/>
      <c r="AI184" s="31"/>
      <c r="AJ184" s="31"/>
    </row>
    <row r="185" spans="1:36" s="26" customFormat="1" hidden="1" x14ac:dyDescent="0.25">
      <c r="A185" s="20"/>
      <c r="B185" s="20"/>
      <c r="C185" s="21"/>
      <c r="D185" s="22"/>
      <c r="E185" s="23"/>
      <c r="F185" s="23"/>
      <c r="G185" s="46"/>
      <c r="H185" s="24"/>
      <c r="I185" s="25"/>
      <c r="N185" s="27"/>
      <c r="O185" s="28"/>
      <c r="R185" s="18"/>
      <c r="S185" s="2" t="str">
        <f t="shared" si="15"/>
        <v/>
      </c>
      <c r="T185" s="2"/>
      <c r="U185" s="2"/>
      <c r="V185" s="2"/>
      <c r="W185" s="18"/>
      <c r="X185" s="18"/>
      <c r="Y185" s="18"/>
      <c r="Z185" s="18"/>
      <c r="AA185" s="18"/>
      <c r="AC185" s="22"/>
      <c r="AD185" s="29"/>
      <c r="AE185" s="30"/>
      <c r="AF185" s="29"/>
      <c r="AG185" s="29"/>
      <c r="AH185" s="11"/>
      <c r="AI185" s="31"/>
      <c r="AJ185" s="31"/>
    </row>
    <row r="186" spans="1:36" s="26" customFormat="1" ht="43.5" hidden="1" customHeight="1" x14ac:dyDescent="0.25">
      <c r="A186" s="20"/>
      <c r="B186" s="20"/>
      <c r="C186" s="21"/>
      <c r="D186" s="22"/>
      <c r="E186" s="23"/>
      <c r="F186" s="23"/>
      <c r="G186" s="46"/>
      <c r="H186" s="24"/>
      <c r="I186" s="25"/>
      <c r="N186" s="27"/>
      <c r="O186" s="28"/>
      <c r="R186" s="18"/>
      <c r="S186" s="2" t="str">
        <f t="shared" si="15"/>
        <v/>
      </c>
      <c r="T186" s="2"/>
      <c r="U186" s="2"/>
      <c r="V186" s="2"/>
      <c r="W186" s="18"/>
      <c r="X186" s="18"/>
      <c r="Y186" s="18"/>
      <c r="Z186" s="18"/>
      <c r="AA186" s="18"/>
      <c r="AC186" s="22"/>
      <c r="AD186" s="29"/>
      <c r="AE186" s="30"/>
      <c r="AF186" s="29"/>
      <c r="AG186" s="29"/>
      <c r="AH186" s="11"/>
      <c r="AI186" s="31"/>
      <c r="AJ186" s="31"/>
    </row>
    <row r="187" spans="1:36" s="26" customFormat="1" ht="47.25" hidden="1" customHeight="1" x14ac:dyDescent="0.25">
      <c r="A187" s="20"/>
      <c r="B187" s="20"/>
      <c r="C187" s="21"/>
      <c r="D187" s="22"/>
      <c r="E187" s="23"/>
      <c r="F187" s="23"/>
      <c r="G187" s="46"/>
      <c r="H187" s="24"/>
      <c r="I187" s="25"/>
      <c r="N187" s="27"/>
      <c r="O187" s="28"/>
      <c r="R187" s="18"/>
      <c r="S187" s="2" t="str">
        <f t="shared" si="15"/>
        <v/>
      </c>
      <c r="T187" s="2"/>
      <c r="U187" s="2"/>
      <c r="V187" s="2"/>
      <c r="W187" s="18"/>
      <c r="X187" s="18"/>
      <c r="Y187" s="18"/>
      <c r="Z187" s="18"/>
      <c r="AA187" s="18"/>
      <c r="AC187" s="22"/>
      <c r="AD187" s="29"/>
      <c r="AE187" s="30"/>
      <c r="AF187" s="29"/>
      <c r="AG187" s="29"/>
      <c r="AH187" s="11"/>
      <c r="AI187" s="31"/>
      <c r="AJ187" s="31"/>
    </row>
    <row r="188" spans="1:36" s="26" customFormat="1" ht="48" hidden="1" customHeight="1" x14ac:dyDescent="0.25">
      <c r="A188" s="20"/>
      <c r="B188" s="20"/>
      <c r="C188" s="21"/>
      <c r="D188" s="22"/>
      <c r="E188" s="23"/>
      <c r="F188" s="23"/>
      <c r="G188" s="46"/>
      <c r="H188" s="24"/>
      <c r="I188" s="25"/>
      <c r="N188" s="27"/>
      <c r="O188" s="28"/>
      <c r="R188" s="18"/>
      <c r="S188" s="2" t="str">
        <f t="shared" si="15"/>
        <v/>
      </c>
      <c r="T188" s="2"/>
      <c r="U188" s="2"/>
      <c r="V188" s="2"/>
      <c r="W188" s="18"/>
      <c r="X188" s="18"/>
      <c r="Y188" s="18"/>
      <c r="Z188" s="18"/>
      <c r="AA188" s="18"/>
      <c r="AC188" s="22"/>
      <c r="AD188" s="29"/>
      <c r="AE188" s="30"/>
      <c r="AF188" s="29"/>
      <c r="AG188" s="29"/>
      <c r="AH188" s="11"/>
      <c r="AI188" s="31"/>
      <c r="AJ188" s="31"/>
    </row>
    <row r="189" spans="1:36" s="26" customFormat="1" ht="51.75" hidden="1" customHeight="1" x14ac:dyDescent="0.25">
      <c r="A189" s="20"/>
      <c r="B189" s="20"/>
      <c r="C189" s="21"/>
      <c r="D189" s="22"/>
      <c r="E189" s="23"/>
      <c r="F189" s="23"/>
      <c r="G189" s="46"/>
      <c r="H189" s="24"/>
      <c r="I189" s="25"/>
      <c r="N189" s="27"/>
      <c r="O189" s="28"/>
      <c r="R189" s="18"/>
      <c r="S189" s="2" t="str">
        <f t="shared" si="15"/>
        <v/>
      </c>
      <c r="T189" s="2"/>
      <c r="U189" s="2"/>
      <c r="V189" s="2"/>
      <c r="W189" s="18"/>
      <c r="X189" s="18"/>
      <c r="Y189" s="18"/>
      <c r="Z189" s="18"/>
      <c r="AA189" s="18"/>
      <c r="AC189" s="22"/>
      <c r="AD189" s="29"/>
      <c r="AE189" s="30"/>
      <c r="AF189" s="29"/>
      <c r="AG189" s="29"/>
      <c r="AH189" s="11"/>
      <c r="AI189" s="31"/>
      <c r="AJ189" s="31"/>
    </row>
    <row r="190" spans="1:36" s="26" customFormat="1" hidden="1" x14ac:dyDescent="0.25">
      <c r="A190" s="20"/>
      <c r="B190" s="20"/>
      <c r="C190" s="21"/>
      <c r="D190" s="22"/>
      <c r="E190" s="23"/>
      <c r="F190" s="23"/>
      <c r="G190" s="46"/>
      <c r="H190" s="24"/>
      <c r="I190" s="25"/>
      <c r="N190" s="27"/>
      <c r="O190" s="28"/>
      <c r="R190" s="18"/>
      <c r="S190" s="2" t="str">
        <f t="shared" si="15"/>
        <v/>
      </c>
      <c r="T190" s="2"/>
      <c r="U190" s="2"/>
      <c r="V190" s="2"/>
      <c r="W190" s="18"/>
      <c r="X190" s="18"/>
      <c r="Y190" s="18"/>
      <c r="Z190" s="18"/>
      <c r="AA190" s="18"/>
      <c r="AC190" s="22"/>
      <c r="AD190" s="29"/>
      <c r="AE190" s="30"/>
      <c r="AF190" s="29"/>
      <c r="AG190" s="29"/>
      <c r="AH190" s="11"/>
      <c r="AI190" s="31"/>
      <c r="AJ190" s="31"/>
    </row>
    <row r="191" spans="1:36" s="26" customFormat="1" hidden="1" x14ac:dyDescent="0.25">
      <c r="A191" s="20"/>
      <c r="B191" s="20"/>
      <c r="C191" s="21"/>
      <c r="D191" s="22"/>
      <c r="E191" s="23"/>
      <c r="F191" s="23"/>
      <c r="G191" s="46"/>
      <c r="H191" s="24"/>
      <c r="I191" s="25"/>
      <c r="N191" s="27"/>
      <c r="O191" s="28"/>
      <c r="R191" s="18"/>
      <c r="S191" s="2" t="str">
        <f t="shared" si="15"/>
        <v/>
      </c>
      <c r="T191" s="2"/>
      <c r="U191" s="2"/>
      <c r="V191" s="2"/>
      <c r="W191" s="18"/>
      <c r="X191" s="18"/>
      <c r="Y191" s="18"/>
      <c r="Z191" s="18"/>
      <c r="AA191" s="18"/>
      <c r="AC191" s="22"/>
      <c r="AD191" s="29"/>
      <c r="AE191" s="30"/>
      <c r="AF191" s="29"/>
      <c r="AG191" s="29"/>
      <c r="AH191" s="11"/>
      <c r="AI191" s="31"/>
      <c r="AJ191" s="31"/>
    </row>
    <row r="192" spans="1:36" s="26" customFormat="1" hidden="1" x14ac:dyDescent="0.25">
      <c r="A192" s="20"/>
      <c r="B192" s="20"/>
      <c r="C192" s="21"/>
      <c r="D192" s="22"/>
      <c r="E192" s="23"/>
      <c r="F192" s="23"/>
      <c r="G192" s="46"/>
      <c r="H192" s="24"/>
      <c r="I192" s="25"/>
      <c r="N192" s="27"/>
      <c r="O192" s="28"/>
      <c r="R192" s="18"/>
      <c r="S192" s="2" t="str">
        <f t="shared" si="15"/>
        <v/>
      </c>
      <c r="T192" s="2"/>
      <c r="U192" s="2"/>
      <c r="V192" s="2"/>
      <c r="W192" s="18"/>
      <c r="X192" s="18"/>
      <c r="Y192" s="18"/>
      <c r="Z192" s="18"/>
      <c r="AA192" s="18"/>
      <c r="AC192" s="22"/>
      <c r="AD192" s="29"/>
      <c r="AE192" s="30"/>
      <c r="AF192" s="29"/>
      <c r="AG192" s="29"/>
      <c r="AH192" s="11"/>
      <c r="AI192" s="31"/>
      <c r="AJ192" s="31"/>
    </row>
    <row r="193" spans="1:36" s="26" customFormat="1" hidden="1" x14ac:dyDescent="0.25">
      <c r="A193" s="20"/>
      <c r="B193" s="20"/>
      <c r="C193" s="21"/>
      <c r="D193" s="22"/>
      <c r="E193" s="23"/>
      <c r="F193" s="23"/>
      <c r="G193" s="46"/>
      <c r="H193" s="24"/>
      <c r="I193" s="25"/>
      <c r="N193" s="27"/>
      <c r="O193" s="28"/>
      <c r="R193" s="18"/>
      <c r="S193" s="2" t="str">
        <f t="shared" si="15"/>
        <v/>
      </c>
      <c r="T193" s="2"/>
      <c r="U193" s="2"/>
      <c r="V193" s="2"/>
      <c r="W193" s="18"/>
      <c r="X193" s="18"/>
      <c r="Y193" s="18"/>
      <c r="Z193" s="18"/>
      <c r="AA193" s="18"/>
      <c r="AC193" s="22"/>
      <c r="AD193" s="29"/>
      <c r="AE193" s="30"/>
      <c r="AF193" s="29"/>
      <c r="AG193" s="29"/>
      <c r="AH193" s="11"/>
      <c r="AI193" s="31"/>
      <c r="AJ193" s="31"/>
    </row>
    <row r="194" spans="1:36" s="26" customFormat="1" hidden="1" x14ac:dyDescent="0.25">
      <c r="A194" s="20"/>
      <c r="B194" s="20"/>
      <c r="C194" s="21"/>
      <c r="D194" s="22"/>
      <c r="E194" s="23"/>
      <c r="F194" s="23"/>
      <c r="G194" s="46"/>
      <c r="H194" s="24"/>
      <c r="I194" s="25"/>
      <c r="N194" s="27"/>
      <c r="O194" s="28"/>
      <c r="R194" s="18"/>
      <c r="S194" s="2" t="str">
        <f t="shared" si="15"/>
        <v/>
      </c>
      <c r="T194" s="2"/>
      <c r="U194" s="2"/>
      <c r="V194" s="2"/>
      <c r="W194" s="18"/>
      <c r="X194" s="18"/>
      <c r="Y194" s="18"/>
      <c r="Z194" s="18"/>
      <c r="AA194" s="18"/>
      <c r="AC194" s="22"/>
      <c r="AD194" s="29"/>
      <c r="AE194" s="30"/>
      <c r="AF194" s="29"/>
      <c r="AG194" s="29"/>
      <c r="AH194" s="11"/>
      <c r="AI194" s="31"/>
      <c r="AJ194" s="31"/>
    </row>
    <row r="195" spans="1:36" s="26" customFormat="1" hidden="1" x14ac:dyDescent="0.25">
      <c r="A195" s="20"/>
      <c r="B195" s="20"/>
      <c r="C195" s="21"/>
      <c r="D195" s="22"/>
      <c r="E195" s="23"/>
      <c r="F195" s="23"/>
      <c r="G195" s="46"/>
      <c r="H195" s="24"/>
      <c r="I195" s="25"/>
      <c r="N195" s="27"/>
      <c r="O195" s="28"/>
      <c r="R195" s="18"/>
      <c r="S195" s="2" t="str">
        <f t="shared" si="15"/>
        <v/>
      </c>
      <c r="T195" s="2"/>
      <c r="U195" s="2"/>
      <c r="V195" s="2"/>
      <c r="W195" s="18"/>
      <c r="X195" s="18"/>
      <c r="Y195" s="18"/>
      <c r="Z195" s="18"/>
      <c r="AA195" s="18"/>
      <c r="AC195" s="22"/>
      <c r="AD195" s="29"/>
      <c r="AE195" s="30"/>
      <c r="AF195" s="29"/>
      <c r="AG195" s="29"/>
      <c r="AH195" s="11"/>
      <c r="AI195" s="31"/>
      <c r="AJ195" s="31"/>
    </row>
    <row r="196" spans="1:36" s="26" customFormat="1" hidden="1" x14ac:dyDescent="0.25">
      <c r="A196" s="20"/>
      <c r="B196" s="20"/>
      <c r="C196" s="21"/>
      <c r="D196" s="22"/>
      <c r="E196" s="23"/>
      <c r="F196" s="23"/>
      <c r="G196" s="46"/>
      <c r="H196" s="24"/>
      <c r="I196" s="25"/>
      <c r="N196" s="27"/>
      <c r="O196" s="28"/>
      <c r="R196" s="18"/>
      <c r="S196" s="2" t="str">
        <f t="shared" si="15"/>
        <v/>
      </c>
      <c r="T196" s="2"/>
      <c r="U196" s="2"/>
      <c r="V196" s="2"/>
      <c r="W196" s="18"/>
      <c r="X196" s="18"/>
      <c r="Y196" s="18"/>
      <c r="Z196" s="18"/>
      <c r="AA196" s="18"/>
      <c r="AC196" s="22"/>
      <c r="AD196" s="29"/>
      <c r="AE196" s="30"/>
      <c r="AF196" s="29"/>
      <c r="AG196" s="29"/>
      <c r="AH196" s="11"/>
      <c r="AI196" s="31"/>
      <c r="AJ196" s="31"/>
    </row>
    <row r="197" spans="1:36" s="26" customFormat="1" hidden="1" x14ac:dyDescent="0.25">
      <c r="A197" s="20"/>
      <c r="B197" s="20"/>
      <c r="C197" s="37"/>
      <c r="D197" s="22"/>
      <c r="E197" s="23"/>
      <c r="F197" s="23"/>
      <c r="G197" s="46"/>
      <c r="H197" s="24"/>
      <c r="I197" s="25"/>
      <c r="N197" s="27"/>
      <c r="O197" s="28"/>
      <c r="R197" s="18"/>
      <c r="S197" s="2" t="str">
        <f t="shared" si="15"/>
        <v/>
      </c>
      <c r="T197" s="2"/>
      <c r="U197" s="2"/>
      <c r="V197" s="2"/>
      <c r="W197" s="18"/>
      <c r="X197" s="18"/>
      <c r="Y197" s="18"/>
      <c r="Z197" s="18"/>
      <c r="AA197" s="18"/>
      <c r="AC197" s="22"/>
      <c r="AD197" s="29"/>
      <c r="AE197" s="30"/>
      <c r="AF197" s="29"/>
      <c r="AG197" s="29"/>
      <c r="AH197" s="11"/>
      <c r="AI197" s="31"/>
      <c r="AJ197" s="31"/>
    </row>
    <row r="198" spans="1:36" s="26" customFormat="1" hidden="1" x14ac:dyDescent="0.25">
      <c r="A198" s="20"/>
      <c r="B198" s="20"/>
      <c r="C198" s="21"/>
      <c r="D198" s="22"/>
      <c r="E198" s="23"/>
      <c r="F198" s="23"/>
      <c r="G198" s="46"/>
      <c r="H198" s="24"/>
      <c r="I198" s="25"/>
      <c r="N198" s="27"/>
      <c r="O198" s="28"/>
      <c r="R198" s="18"/>
      <c r="S198" s="2" t="str">
        <f t="shared" si="15"/>
        <v/>
      </c>
      <c r="W198" s="18"/>
      <c r="X198" s="18"/>
      <c r="Y198" s="18"/>
      <c r="Z198" s="18"/>
      <c r="AA198" s="18"/>
      <c r="AC198" s="22"/>
      <c r="AD198" s="29"/>
      <c r="AE198" s="30"/>
      <c r="AF198" s="29"/>
      <c r="AG198" s="29"/>
      <c r="AH198" s="29"/>
      <c r="AI198" s="31"/>
      <c r="AJ198" s="31"/>
    </row>
    <row r="199" spans="1:36" s="26" customFormat="1" hidden="1" x14ac:dyDescent="0.25">
      <c r="A199" s="20"/>
      <c r="B199" s="20"/>
      <c r="C199" s="21"/>
      <c r="D199" s="22"/>
      <c r="E199" s="23"/>
      <c r="F199" s="23"/>
      <c r="G199" s="46"/>
      <c r="H199" s="24"/>
      <c r="I199" s="25"/>
      <c r="N199" s="27"/>
      <c r="O199" s="28"/>
      <c r="R199" s="18"/>
      <c r="S199" s="2" t="str">
        <f t="shared" si="15"/>
        <v/>
      </c>
      <c r="W199" s="18"/>
      <c r="X199" s="18"/>
      <c r="Y199" s="18"/>
      <c r="Z199" s="18"/>
      <c r="AA199" s="18"/>
      <c r="AC199" s="22"/>
      <c r="AD199" s="29"/>
      <c r="AE199" s="30"/>
      <c r="AF199" s="29"/>
      <c r="AG199" s="29"/>
      <c r="AH199" s="29"/>
      <c r="AI199" s="31"/>
      <c r="AJ199" s="31"/>
    </row>
    <row r="200" spans="1:36" s="26" customFormat="1" hidden="1" x14ac:dyDescent="0.25">
      <c r="A200" s="20"/>
      <c r="B200" s="20"/>
      <c r="C200" s="21"/>
      <c r="D200" s="22"/>
      <c r="E200" s="23"/>
      <c r="F200" s="23"/>
      <c r="G200" s="46"/>
      <c r="H200" s="24"/>
      <c r="I200" s="25"/>
      <c r="N200" s="27"/>
      <c r="O200" s="28"/>
      <c r="R200" s="18"/>
      <c r="S200" s="2" t="str">
        <f t="shared" si="15"/>
        <v/>
      </c>
      <c r="W200" s="18"/>
      <c r="X200" s="18"/>
      <c r="Y200" s="18"/>
      <c r="Z200" s="18"/>
      <c r="AA200" s="18"/>
      <c r="AC200" s="22"/>
      <c r="AD200" s="29"/>
      <c r="AE200" s="30"/>
      <c r="AF200" s="29"/>
      <c r="AG200" s="29"/>
      <c r="AH200" s="29"/>
      <c r="AI200" s="31"/>
      <c r="AJ200" s="31"/>
    </row>
    <row r="201" spans="1:36" s="26" customFormat="1" hidden="1" x14ac:dyDescent="0.25">
      <c r="A201" s="20"/>
      <c r="B201" s="20"/>
      <c r="C201" s="21"/>
      <c r="D201" s="22"/>
      <c r="E201" s="23"/>
      <c r="F201" s="23"/>
      <c r="G201" s="46"/>
      <c r="H201" s="24"/>
      <c r="I201" s="25"/>
      <c r="N201" s="27"/>
      <c r="O201" s="28"/>
      <c r="R201" s="18"/>
      <c r="S201" s="2" t="str">
        <f t="shared" si="15"/>
        <v/>
      </c>
      <c r="W201" s="18"/>
      <c r="X201" s="18"/>
      <c r="Y201" s="18"/>
      <c r="Z201" s="18"/>
      <c r="AA201" s="18"/>
      <c r="AC201" s="22"/>
      <c r="AD201" s="29"/>
      <c r="AE201" s="30"/>
      <c r="AF201" s="29"/>
      <c r="AG201" s="29"/>
      <c r="AH201" s="29"/>
      <c r="AI201" s="31"/>
      <c r="AJ201" s="31"/>
    </row>
    <row r="202" spans="1:36" s="26" customFormat="1" hidden="1" x14ac:dyDescent="0.25">
      <c r="A202" s="20"/>
      <c r="B202" s="20"/>
      <c r="C202" s="21"/>
      <c r="D202" s="22"/>
      <c r="E202" s="23"/>
      <c r="F202" s="23"/>
      <c r="G202" s="46"/>
      <c r="H202" s="24"/>
      <c r="I202" s="25"/>
      <c r="N202" s="27"/>
      <c r="O202" s="28"/>
      <c r="R202" s="18"/>
      <c r="S202" s="2" t="str">
        <f t="shared" si="15"/>
        <v/>
      </c>
      <c r="W202" s="18"/>
      <c r="X202" s="18"/>
      <c r="Y202" s="18"/>
      <c r="Z202" s="18"/>
      <c r="AA202" s="18"/>
      <c r="AC202" s="22"/>
      <c r="AD202" s="29"/>
      <c r="AE202" s="30"/>
      <c r="AF202" s="29"/>
      <c r="AG202" s="29"/>
      <c r="AH202" s="29"/>
      <c r="AI202" s="31"/>
      <c r="AJ202" s="31"/>
    </row>
    <row r="203" spans="1:36" s="26" customFormat="1" hidden="1" x14ac:dyDescent="0.25">
      <c r="A203" s="20"/>
      <c r="B203" s="20"/>
      <c r="C203" s="21"/>
      <c r="D203" s="22"/>
      <c r="E203" s="23"/>
      <c r="F203" s="23"/>
      <c r="G203" s="46"/>
      <c r="H203" s="24"/>
      <c r="I203" s="25"/>
      <c r="N203" s="27"/>
      <c r="O203" s="28"/>
      <c r="R203" s="18"/>
      <c r="S203" s="2" t="str">
        <f t="shared" si="15"/>
        <v/>
      </c>
      <c r="W203" s="18"/>
      <c r="X203" s="18"/>
      <c r="Y203" s="18"/>
      <c r="Z203" s="18"/>
      <c r="AA203" s="18"/>
      <c r="AC203" s="22"/>
      <c r="AD203" s="29"/>
      <c r="AE203" s="30"/>
      <c r="AF203" s="29"/>
      <c r="AG203" s="29"/>
      <c r="AH203" s="29"/>
      <c r="AI203" s="31"/>
      <c r="AJ203" s="31"/>
    </row>
    <row r="204" spans="1:36" s="26" customFormat="1" hidden="1" x14ac:dyDescent="0.25">
      <c r="A204" s="20"/>
      <c r="B204" s="20"/>
      <c r="C204" s="21"/>
      <c r="D204" s="22"/>
      <c r="E204" s="23"/>
      <c r="F204" s="23"/>
      <c r="G204" s="46"/>
      <c r="H204" s="24"/>
      <c r="I204" s="25"/>
      <c r="N204" s="27"/>
      <c r="O204" s="28"/>
      <c r="R204" s="18"/>
      <c r="S204" s="2" t="str">
        <f t="shared" si="15"/>
        <v/>
      </c>
      <c r="W204" s="18"/>
      <c r="X204" s="18"/>
      <c r="Y204" s="18"/>
      <c r="Z204" s="18"/>
      <c r="AA204" s="18"/>
      <c r="AC204" s="22"/>
      <c r="AD204" s="29"/>
      <c r="AE204" s="30"/>
      <c r="AF204" s="29"/>
      <c r="AG204" s="29"/>
      <c r="AH204" s="29"/>
      <c r="AI204" s="31"/>
      <c r="AJ204" s="31"/>
    </row>
    <row r="205" spans="1:36" s="26" customFormat="1" ht="135" hidden="1" customHeight="1" x14ac:dyDescent="0.25">
      <c r="A205" s="20"/>
      <c r="B205" s="20"/>
      <c r="C205" s="21"/>
      <c r="D205" s="22"/>
      <c r="E205" s="23"/>
      <c r="F205" s="23"/>
      <c r="G205" s="46"/>
      <c r="H205" s="24"/>
      <c r="I205" s="25"/>
      <c r="N205" s="27"/>
      <c r="O205" s="28"/>
      <c r="R205" s="18"/>
      <c r="S205" s="2" t="str">
        <f t="shared" si="15"/>
        <v/>
      </c>
      <c r="W205" s="18"/>
      <c r="X205" s="18"/>
      <c r="Y205" s="18"/>
      <c r="Z205" s="18"/>
      <c r="AA205" s="18"/>
      <c r="AC205" s="22"/>
      <c r="AD205" s="29"/>
      <c r="AE205" s="30"/>
      <c r="AF205" s="29"/>
      <c r="AG205" s="29"/>
      <c r="AH205" s="29"/>
      <c r="AI205" s="31"/>
      <c r="AJ205" s="31"/>
    </row>
    <row r="206" spans="1:36" s="26" customFormat="1" ht="135" hidden="1" customHeight="1" x14ac:dyDescent="0.25">
      <c r="A206" s="20"/>
      <c r="B206" s="20"/>
      <c r="C206" s="21"/>
      <c r="D206" s="22"/>
      <c r="E206" s="23"/>
      <c r="F206" s="23"/>
      <c r="G206" s="46"/>
      <c r="H206" s="24"/>
      <c r="I206" s="25"/>
      <c r="N206" s="27"/>
      <c r="O206" s="28"/>
      <c r="R206" s="18"/>
      <c r="S206" s="2" t="str">
        <f t="shared" si="15"/>
        <v/>
      </c>
      <c r="W206" s="18"/>
      <c r="X206" s="18"/>
      <c r="Y206" s="18"/>
      <c r="Z206" s="18"/>
      <c r="AA206" s="18"/>
      <c r="AC206" s="22"/>
      <c r="AD206" s="29"/>
      <c r="AE206" s="30"/>
      <c r="AF206" s="29"/>
      <c r="AG206" s="29"/>
      <c r="AH206" s="29"/>
      <c r="AI206" s="31"/>
      <c r="AJ206" s="31"/>
    </row>
    <row r="207" spans="1:36" s="26" customFormat="1" hidden="1" x14ac:dyDescent="0.25">
      <c r="A207" s="20"/>
      <c r="B207" s="20"/>
      <c r="C207" s="21"/>
      <c r="D207" s="22"/>
      <c r="E207" s="23"/>
      <c r="F207" s="23"/>
      <c r="G207" s="46"/>
      <c r="H207" s="24"/>
      <c r="I207" s="25"/>
      <c r="N207" s="27"/>
      <c r="O207" s="28"/>
      <c r="R207" s="18"/>
      <c r="S207" s="2" t="str">
        <f t="shared" si="15"/>
        <v/>
      </c>
      <c r="W207" s="18"/>
      <c r="X207" s="18"/>
      <c r="Y207" s="18"/>
      <c r="Z207" s="18"/>
      <c r="AA207" s="18"/>
      <c r="AC207" s="22"/>
      <c r="AD207" s="29"/>
      <c r="AE207" s="30"/>
      <c r="AF207" s="29"/>
      <c r="AG207" s="29"/>
      <c r="AH207" s="29"/>
      <c r="AI207" s="31"/>
      <c r="AJ207" s="31"/>
    </row>
    <row r="208" spans="1:36" s="26" customFormat="1" hidden="1" x14ac:dyDescent="0.25">
      <c r="A208" s="20"/>
      <c r="B208" s="20"/>
      <c r="C208" s="21"/>
      <c r="D208" s="22"/>
      <c r="E208" s="23"/>
      <c r="F208" s="23"/>
      <c r="G208" s="46"/>
      <c r="H208" s="24"/>
      <c r="I208" s="25"/>
      <c r="N208" s="27"/>
      <c r="O208" s="28"/>
      <c r="R208" s="18"/>
      <c r="S208" s="2" t="str">
        <f t="shared" si="15"/>
        <v/>
      </c>
      <c r="W208" s="18"/>
      <c r="X208" s="18"/>
      <c r="Y208" s="18"/>
      <c r="Z208" s="18"/>
      <c r="AA208" s="18"/>
      <c r="AC208" s="22"/>
      <c r="AD208" s="29"/>
      <c r="AE208" s="30"/>
      <c r="AF208" s="29"/>
      <c r="AG208" s="29"/>
      <c r="AH208" s="29"/>
      <c r="AI208" s="31"/>
      <c r="AJ208" s="31"/>
    </row>
    <row r="209" spans="1:36" s="26" customFormat="1" hidden="1" x14ac:dyDescent="0.25">
      <c r="A209" s="20"/>
      <c r="B209" s="20"/>
      <c r="C209" s="21"/>
      <c r="D209" s="22"/>
      <c r="E209" s="23"/>
      <c r="F209" s="23"/>
      <c r="G209" s="46"/>
      <c r="H209" s="24"/>
      <c r="I209" s="25"/>
      <c r="N209" s="27"/>
      <c r="O209" s="28"/>
      <c r="R209" s="18"/>
      <c r="S209" s="2" t="str">
        <f t="shared" si="15"/>
        <v/>
      </c>
      <c r="W209" s="18"/>
      <c r="X209" s="18"/>
      <c r="Y209" s="18"/>
      <c r="Z209" s="18"/>
      <c r="AA209" s="18"/>
      <c r="AC209" s="22"/>
      <c r="AD209" s="29"/>
      <c r="AE209" s="30"/>
      <c r="AF209" s="29"/>
      <c r="AG209" s="29"/>
      <c r="AH209" s="29"/>
      <c r="AI209" s="31"/>
      <c r="AJ209" s="31"/>
    </row>
    <row r="210" spans="1:36" s="26" customFormat="1" hidden="1" x14ac:dyDescent="0.25">
      <c r="A210" s="20"/>
      <c r="B210" s="20"/>
      <c r="C210" s="21"/>
      <c r="D210" s="22"/>
      <c r="E210" s="23"/>
      <c r="F210" s="23"/>
      <c r="G210" s="46"/>
      <c r="H210" s="24"/>
      <c r="I210" s="25"/>
      <c r="N210" s="27"/>
      <c r="O210" s="28"/>
      <c r="R210" s="18"/>
      <c r="S210" s="2" t="str">
        <f t="shared" si="15"/>
        <v/>
      </c>
      <c r="W210" s="18"/>
      <c r="X210" s="18"/>
      <c r="Y210" s="18"/>
      <c r="Z210" s="18"/>
      <c r="AA210" s="18"/>
      <c r="AC210" s="22"/>
      <c r="AD210" s="29"/>
      <c r="AE210" s="30"/>
      <c r="AF210" s="29"/>
      <c r="AG210" s="29"/>
      <c r="AH210" s="29"/>
      <c r="AI210" s="31"/>
      <c r="AJ210" s="31"/>
    </row>
    <row r="211" spans="1:36" s="26" customFormat="1" hidden="1" x14ac:dyDescent="0.25">
      <c r="A211" s="20"/>
      <c r="B211" s="20"/>
      <c r="C211" s="21"/>
      <c r="D211" s="22"/>
      <c r="E211" s="23"/>
      <c r="F211" s="23"/>
      <c r="G211" s="46"/>
      <c r="H211" s="24"/>
      <c r="I211" s="25"/>
      <c r="N211" s="27"/>
      <c r="O211" s="28"/>
      <c r="R211" s="18"/>
      <c r="S211" s="2" t="str">
        <f t="shared" si="15"/>
        <v/>
      </c>
      <c r="W211" s="18"/>
      <c r="X211" s="18"/>
      <c r="Y211" s="18"/>
      <c r="Z211" s="18"/>
      <c r="AA211" s="18"/>
      <c r="AC211" s="22"/>
      <c r="AD211" s="29"/>
      <c r="AE211" s="30"/>
      <c r="AF211" s="29"/>
      <c r="AG211" s="29"/>
      <c r="AH211" s="29"/>
      <c r="AI211" s="31"/>
      <c r="AJ211" s="31"/>
    </row>
    <row r="212" spans="1:36" s="26" customFormat="1" hidden="1" x14ac:dyDescent="0.25">
      <c r="A212" s="20"/>
      <c r="B212" s="20"/>
      <c r="C212" s="21"/>
      <c r="D212" s="22"/>
      <c r="E212" s="23"/>
      <c r="F212" s="23"/>
      <c r="G212" s="46"/>
      <c r="H212" s="24"/>
      <c r="I212" s="25"/>
      <c r="N212" s="27"/>
      <c r="O212" s="28"/>
      <c r="R212" s="18"/>
      <c r="S212" s="2" t="str">
        <f t="shared" si="15"/>
        <v/>
      </c>
      <c r="W212" s="18"/>
      <c r="X212" s="18"/>
      <c r="Y212" s="18"/>
      <c r="Z212" s="18"/>
      <c r="AA212" s="18"/>
      <c r="AC212" s="22"/>
      <c r="AD212" s="29"/>
      <c r="AE212" s="30"/>
      <c r="AF212" s="29"/>
      <c r="AG212" s="29"/>
      <c r="AH212" s="29"/>
      <c r="AI212" s="31"/>
      <c r="AJ212" s="31"/>
    </row>
    <row r="213" spans="1:36" s="26" customFormat="1" hidden="1" x14ac:dyDescent="0.25">
      <c r="A213" s="20"/>
      <c r="B213" s="20"/>
      <c r="C213" s="21"/>
      <c r="D213" s="22"/>
      <c r="E213" s="23"/>
      <c r="F213" s="23"/>
      <c r="G213" s="46"/>
      <c r="H213" s="24"/>
      <c r="I213" s="25"/>
      <c r="N213" s="27"/>
      <c r="O213" s="28"/>
      <c r="R213" s="18"/>
      <c r="S213" s="2" t="str">
        <f t="shared" si="15"/>
        <v/>
      </c>
      <c r="W213" s="18"/>
      <c r="X213" s="18"/>
      <c r="Y213" s="18"/>
      <c r="Z213" s="18"/>
      <c r="AA213" s="18"/>
      <c r="AC213" s="22"/>
      <c r="AD213" s="29"/>
      <c r="AE213" s="30"/>
      <c r="AF213" s="29"/>
      <c r="AG213" s="29"/>
      <c r="AH213" s="29"/>
      <c r="AI213" s="31"/>
      <c r="AJ213" s="31"/>
    </row>
    <row r="214" spans="1:36" s="26" customFormat="1" hidden="1" x14ac:dyDescent="0.25">
      <c r="A214" s="20"/>
      <c r="B214" s="20"/>
      <c r="C214" s="21"/>
      <c r="D214" s="22"/>
      <c r="E214" s="23"/>
      <c r="F214" s="23"/>
      <c r="G214" s="46"/>
      <c r="H214" s="24"/>
      <c r="I214" s="25"/>
      <c r="N214" s="27"/>
      <c r="O214" s="28"/>
      <c r="R214" s="18"/>
      <c r="S214" s="2" t="str">
        <f t="shared" si="15"/>
        <v/>
      </c>
      <c r="W214" s="18"/>
      <c r="X214" s="18"/>
      <c r="Y214" s="18"/>
      <c r="Z214" s="18"/>
      <c r="AA214" s="18"/>
      <c r="AC214" s="22"/>
      <c r="AD214" s="29"/>
      <c r="AE214" s="30"/>
      <c r="AF214" s="29"/>
      <c r="AG214" s="29"/>
      <c r="AH214" s="29"/>
      <c r="AI214" s="31"/>
      <c r="AJ214" s="31"/>
    </row>
    <row r="215" spans="1:36" s="26" customFormat="1" hidden="1" x14ac:dyDescent="0.25">
      <c r="A215" s="20"/>
      <c r="B215" s="20"/>
      <c r="C215" s="21"/>
      <c r="D215" s="22"/>
      <c r="E215" s="23"/>
      <c r="F215" s="23"/>
      <c r="G215" s="46"/>
      <c r="H215" s="24"/>
      <c r="I215" s="25"/>
      <c r="N215" s="27"/>
      <c r="O215" s="28"/>
      <c r="R215" s="18"/>
      <c r="S215" s="2" t="str">
        <f t="shared" si="15"/>
        <v/>
      </c>
      <c r="W215" s="18"/>
      <c r="X215" s="18"/>
      <c r="Y215" s="18"/>
      <c r="Z215" s="18"/>
      <c r="AA215" s="18"/>
      <c r="AC215" s="22"/>
      <c r="AD215" s="29"/>
      <c r="AE215" s="30"/>
      <c r="AF215" s="29"/>
      <c r="AG215" s="29"/>
      <c r="AH215" s="29"/>
      <c r="AI215" s="31"/>
      <c r="AJ215" s="31"/>
    </row>
    <row r="216" spans="1:36" s="26" customFormat="1" hidden="1" x14ac:dyDescent="0.25">
      <c r="A216" s="20"/>
      <c r="B216" s="20"/>
      <c r="C216" s="21"/>
      <c r="D216" s="22"/>
      <c r="E216" s="23"/>
      <c r="F216" s="23"/>
      <c r="G216" s="46"/>
      <c r="H216" s="24"/>
      <c r="I216" s="25"/>
      <c r="N216" s="27"/>
      <c r="O216" s="28"/>
      <c r="R216" s="18"/>
      <c r="S216" s="2" t="str">
        <f t="shared" si="15"/>
        <v/>
      </c>
      <c r="W216" s="18"/>
      <c r="X216" s="18"/>
      <c r="Y216" s="18"/>
      <c r="Z216" s="18"/>
      <c r="AA216" s="18"/>
      <c r="AC216" s="22"/>
      <c r="AD216" s="29"/>
      <c r="AE216" s="30"/>
      <c r="AF216" s="29"/>
      <c r="AG216" s="29"/>
      <c r="AH216" s="29"/>
      <c r="AI216" s="31"/>
      <c r="AJ216" s="31"/>
    </row>
    <row r="217" spans="1:36" s="26" customFormat="1" hidden="1" x14ac:dyDescent="0.25">
      <c r="A217" s="20"/>
      <c r="B217" s="20"/>
      <c r="C217" s="21"/>
      <c r="D217" s="22"/>
      <c r="E217" s="23" t="str">
        <f t="shared" ref="E217:E238" si="16">IF(D217&gt;0,"GUANAJUATO","")</f>
        <v/>
      </c>
      <c r="F217" s="23" t="str">
        <f t="shared" ref="F217:F238" si="17">IF(D217&gt;0,"SAN FELIPE","")</f>
        <v/>
      </c>
      <c r="G217" s="24"/>
      <c r="H217" s="24"/>
      <c r="I217" s="25"/>
      <c r="N217" s="27"/>
      <c r="O217" s="28"/>
      <c r="R217" s="18"/>
      <c r="S217" s="2" t="str">
        <f t="shared" si="15"/>
        <v/>
      </c>
      <c r="W217" s="18" t="s">
        <v>14</v>
      </c>
      <c r="X217" s="18" t="str">
        <f t="shared" ref="X217:X239" si="18">IF(N217="","","CAP")</f>
        <v/>
      </c>
      <c r="Y217" s="18" t="str">
        <f t="shared" ref="Y217:Y237" si="19">IF(N217="","","CAP")</f>
        <v/>
      </c>
      <c r="Z217" s="18"/>
      <c r="AA217" s="18"/>
      <c r="AC217" s="22"/>
      <c r="AD217" s="29" t="str">
        <f t="shared" ref="AD217:AD240" si="20">IF(D217&gt;0,IF(D217=AC217,"Sin Cambio","Cambió"),"")</f>
        <v/>
      </c>
      <c r="AE217" s="30" t="str">
        <f t="shared" ref="AE217:AE240" si="21">IF(E217&gt;0,IF(E217=AD217,"Sin Cambio","Cambió"),"")</f>
        <v>Sin Cambio</v>
      </c>
      <c r="AF217" s="29"/>
      <c r="AG217" s="29"/>
      <c r="AH217" s="29"/>
      <c r="AI217" s="31"/>
      <c r="AJ217" s="31"/>
    </row>
    <row r="218" spans="1:36" s="26" customFormat="1" hidden="1" x14ac:dyDescent="0.25">
      <c r="A218" s="20"/>
      <c r="B218" s="20"/>
      <c r="C218" s="21"/>
      <c r="D218" s="22"/>
      <c r="E218" s="23" t="str">
        <f t="shared" si="16"/>
        <v/>
      </c>
      <c r="F218" s="23" t="str">
        <f t="shared" si="17"/>
        <v/>
      </c>
      <c r="G218" s="24"/>
      <c r="H218" s="24"/>
      <c r="I218" s="25"/>
      <c r="N218" s="27"/>
      <c r="O218" s="28"/>
      <c r="R218" s="18"/>
      <c r="S218" s="2" t="str">
        <f t="shared" si="15"/>
        <v/>
      </c>
      <c r="W218" s="18" t="s">
        <v>14</v>
      </c>
      <c r="X218" s="18" t="str">
        <f t="shared" si="18"/>
        <v/>
      </c>
      <c r="Y218" s="18" t="str">
        <f t="shared" si="19"/>
        <v/>
      </c>
      <c r="Z218" s="18"/>
      <c r="AA218" s="18"/>
      <c r="AC218" s="22"/>
      <c r="AD218" s="29" t="str">
        <f t="shared" si="20"/>
        <v/>
      </c>
      <c r="AE218" s="30" t="str">
        <f t="shared" si="21"/>
        <v>Sin Cambio</v>
      </c>
      <c r="AF218" s="29"/>
      <c r="AG218" s="29"/>
      <c r="AH218" s="29"/>
      <c r="AI218" s="31"/>
      <c r="AJ218" s="31"/>
    </row>
    <row r="219" spans="1:36" s="26" customFormat="1" hidden="1" x14ac:dyDescent="0.25">
      <c r="A219" s="20"/>
      <c r="B219" s="20"/>
      <c r="C219" s="21"/>
      <c r="D219" s="22"/>
      <c r="E219" s="23" t="str">
        <f t="shared" si="16"/>
        <v/>
      </c>
      <c r="F219" s="23" t="str">
        <f t="shared" si="17"/>
        <v/>
      </c>
      <c r="G219" s="24"/>
      <c r="H219" s="24"/>
      <c r="I219" s="25"/>
      <c r="N219" s="27"/>
      <c r="O219" s="28"/>
      <c r="R219" s="18"/>
      <c r="S219" s="2" t="str">
        <f t="shared" si="15"/>
        <v/>
      </c>
      <c r="W219" s="26" t="s">
        <v>14</v>
      </c>
      <c r="X219" s="18" t="str">
        <f t="shared" si="18"/>
        <v/>
      </c>
      <c r="Y219" s="18" t="str">
        <f t="shared" si="19"/>
        <v/>
      </c>
      <c r="Z219" s="18"/>
      <c r="AA219" s="18"/>
      <c r="AC219" s="22"/>
      <c r="AD219" s="29" t="str">
        <f t="shared" si="20"/>
        <v/>
      </c>
      <c r="AE219" s="30" t="str">
        <f t="shared" si="21"/>
        <v>Sin Cambio</v>
      </c>
      <c r="AF219" s="29"/>
      <c r="AG219" s="29"/>
      <c r="AH219" s="29"/>
      <c r="AI219" s="31"/>
      <c r="AJ219" s="31"/>
    </row>
    <row r="220" spans="1:36" s="26" customFormat="1" hidden="1" x14ac:dyDescent="0.25">
      <c r="A220" s="20"/>
      <c r="B220" s="20"/>
      <c r="C220" s="21"/>
      <c r="D220" s="22"/>
      <c r="E220" s="23" t="str">
        <f t="shared" si="16"/>
        <v/>
      </c>
      <c r="F220" s="23" t="str">
        <f t="shared" si="17"/>
        <v/>
      </c>
      <c r="G220" s="24"/>
      <c r="H220" s="24"/>
      <c r="I220" s="25"/>
      <c r="N220" s="27"/>
      <c r="O220" s="28"/>
      <c r="R220" s="18"/>
      <c r="S220" s="2" t="str">
        <f t="shared" si="15"/>
        <v/>
      </c>
      <c r="W220" s="18" t="s">
        <v>14</v>
      </c>
      <c r="X220" s="18" t="str">
        <f t="shared" si="18"/>
        <v/>
      </c>
      <c r="Y220" s="18" t="str">
        <f t="shared" si="19"/>
        <v/>
      </c>
      <c r="Z220" s="18"/>
      <c r="AA220" s="18"/>
      <c r="AC220" s="22"/>
      <c r="AD220" s="29" t="str">
        <f t="shared" si="20"/>
        <v/>
      </c>
      <c r="AE220" s="30" t="str">
        <f t="shared" si="21"/>
        <v>Sin Cambio</v>
      </c>
      <c r="AF220" s="29"/>
      <c r="AG220" s="29"/>
      <c r="AH220" s="29"/>
      <c r="AI220" s="31"/>
      <c r="AJ220" s="31"/>
    </row>
    <row r="221" spans="1:36" s="26" customFormat="1" hidden="1" x14ac:dyDescent="0.25">
      <c r="A221" s="20"/>
      <c r="B221" s="20"/>
      <c r="C221" s="21"/>
      <c r="D221" s="22"/>
      <c r="E221" s="23" t="str">
        <f t="shared" si="16"/>
        <v/>
      </c>
      <c r="F221" s="23" t="str">
        <f t="shared" si="17"/>
        <v/>
      </c>
      <c r="G221" s="24"/>
      <c r="H221" s="24"/>
      <c r="I221" s="25"/>
      <c r="N221" s="27"/>
      <c r="O221" s="28"/>
      <c r="R221" s="18"/>
      <c r="S221" s="2" t="str">
        <f t="shared" si="15"/>
        <v/>
      </c>
      <c r="W221" s="18" t="s">
        <v>14</v>
      </c>
      <c r="X221" s="18" t="str">
        <f t="shared" si="18"/>
        <v/>
      </c>
      <c r="Y221" s="18" t="str">
        <f t="shared" si="19"/>
        <v/>
      </c>
      <c r="Z221" s="18"/>
      <c r="AA221" s="18"/>
      <c r="AC221" s="22"/>
      <c r="AD221" s="29" t="str">
        <f t="shared" si="20"/>
        <v/>
      </c>
      <c r="AE221" s="30" t="str">
        <f t="shared" si="21"/>
        <v>Sin Cambio</v>
      </c>
      <c r="AF221" s="29"/>
      <c r="AG221" s="29"/>
      <c r="AH221" s="29"/>
      <c r="AI221" s="31"/>
      <c r="AJ221" s="31"/>
    </row>
    <row r="222" spans="1:36" s="26" customFormat="1" hidden="1" x14ac:dyDescent="0.25">
      <c r="A222" s="20"/>
      <c r="B222" s="20"/>
      <c r="C222" s="21"/>
      <c r="D222" s="22"/>
      <c r="E222" s="23" t="str">
        <f t="shared" si="16"/>
        <v/>
      </c>
      <c r="F222" s="23" t="str">
        <f t="shared" si="17"/>
        <v/>
      </c>
      <c r="G222" s="24"/>
      <c r="H222" s="24"/>
      <c r="I222" s="25"/>
      <c r="N222" s="27"/>
      <c r="O222" s="28"/>
      <c r="R222" s="18"/>
      <c r="S222" s="2" t="str">
        <f t="shared" si="15"/>
        <v/>
      </c>
      <c r="W222" s="18" t="s">
        <v>14</v>
      </c>
      <c r="X222" s="18" t="str">
        <f t="shared" si="18"/>
        <v/>
      </c>
      <c r="Y222" s="18" t="str">
        <f t="shared" si="19"/>
        <v/>
      </c>
      <c r="Z222" s="18"/>
      <c r="AA222" s="18"/>
      <c r="AC222" s="22"/>
      <c r="AD222" s="29" t="str">
        <f t="shared" si="20"/>
        <v/>
      </c>
      <c r="AE222" s="30" t="str">
        <f t="shared" si="21"/>
        <v>Sin Cambio</v>
      </c>
      <c r="AF222" s="29"/>
      <c r="AG222" s="29"/>
      <c r="AH222" s="29"/>
      <c r="AI222" s="31"/>
      <c r="AJ222" s="31"/>
    </row>
    <row r="223" spans="1:36" s="26" customFormat="1" hidden="1" x14ac:dyDescent="0.25">
      <c r="A223" s="20"/>
      <c r="B223" s="20"/>
      <c r="C223" s="21"/>
      <c r="D223" s="22"/>
      <c r="E223" s="23" t="str">
        <f t="shared" si="16"/>
        <v/>
      </c>
      <c r="F223" s="23" t="str">
        <f t="shared" si="17"/>
        <v/>
      </c>
      <c r="G223" s="24"/>
      <c r="H223" s="24"/>
      <c r="I223" s="25"/>
      <c r="N223" s="27"/>
      <c r="O223" s="28"/>
      <c r="R223" s="18"/>
      <c r="S223" s="2" t="str">
        <f t="shared" si="15"/>
        <v/>
      </c>
      <c r="W223" s="18" t="s">
        <v>14</v>
      </c>
      <c r="X223" s="18" t="str">
        <f t="shared" si="18"/>
        <v/>
      </c>
      <c r="Y223" s="18" t="str">
        <f t="shared" si="19"/>
        <v/>
      </c>
      <c r="Z223" s="18"/>
      <c r="AA223" s="18"/>
      <c r="AC223" s="22"/>
      <c r="AD223" s="29" t="str">
        <f t="shared" si="20"/>
        <v/>
      </c>
      <c r="AE223" s="30" t="str">
        <f t="shared" si="21"/>
        <v>Sin Cambio</v>
      </c>
      <c r="AF223" s="29"/>
      <c r="AG223" s="29"/>
      <c r="AH223" s="29"/>
      <c r="AI223" s="31"/>
      <c r="AJ223" s="31"/>
    </row>
    <row r="224" spans="1:36" s="26" customFormat="1" hidden="1" x14ac:dyDescent="0.25">
      <c r="A224" s="20"/>
      <c r="B224" s="20"/>
      <c r="C224" s="21"/>
      <c r="D224" s="22"/>
      <c r="E224" s="23" t="str">
        <f t="shared" si="16"/>
        <v/>
      </c>
      <c r="F224" s="23" t="str">
        <f t="shared" si="17"/>
        <v/>
      </c>
      <c r="G224" s="24"/>
      <c r="H224" s="24"/>
      <c r="I224" s="25"/>
      <c r="N224" s="27"/>
      <c r="O224" s="28"/>
      <c r="R224" s="18"/>
      <c r="S224" s="2" t="str">
        <f t="shared" si="15"/>
        <v/>
      </c>
      <c r="W224" s="18" t="s">
        <v>14</v>
      </c>
      <c r="X224" s="18" t="str">
        <f t="shared" si="18"/>
        <v/>
      </c>
      <c r="Y224" s="18" t="str">
        <f t="shared" si="19"/>
        <v/>
      </c>
      <c r="Z224" s="18"/>
      <c r="AA224" s="18"/>
      <c r="AC224" s="22"/>
      <c r="AD224" s="29" t="str">
        <f t="shared" si="20"/>
        <v/>
      </c>
      <c r="AE224" s="30" t="str">
        <f t="shared" si="21"/>
        <v>Sin Cambio</v>
      </c>
      <c r="AF224" s="29"/>
      <c r="AG224" s="29"/>
      <c r="AH224" s="29"/>
      <c r="AI224" s="31"/>
      <c r="AJ224" s="31"/>
    </row>
    <row r="225" spans="1:36" s="26" customFormat="1" hidden="1" x14ac:dyDescent="0.25">
      <c r="A225" s="20"/>
      <c r="B225" s="20"/>
      <c r="C225" s="21"/>
      <c r="D225" s="22"/>
      <c r="E225" s="23" t="str">
        <f t="shared" si="16"/>
        <v/>
      </c>
      <c r="F225" s="23" t="str">
        <f t="shared" si="17"/>
        <v/>
      </c>
      <c r="G225" s="24"/>
      <c r="H225" s="24"/>
      <c r="I225" s="25"/>
      <c r="N225" s="27"/>
      <c r="O225" s="28"/>
      <c r="R225" s="18"/>
      <c r="S225" s="2" t="str">
        <f t="shared" si="15"/>
        <v/>
      </c>
      <c r="W225" s="18" t="s">
        <v>14</v>
      </c>
      <c r="X225" s="18" t="str">
        <f t="shared" si="18"/>
        <v/>
      </c>
      <c r="Y225" s="18" t="str">
        <f t="shared" si="19"/>
        <v/>
      </c>
      <c r="Z225" s="18"/>
      <c r="AA225" s="18"/>
      <c r="AC225" s="22"/>
      <c r="AD225" s="29" t="str">
        <f t="shared" si="20"/>
        <v/>
      </c>
      <c r="AE225" s="30" t="str">
        <f t="shared" si="21"/>
        <v>Sin Cambio</v>
      </c>
      <c r="AF225" s="29"/>
      <c r="AG225" s="29"/>
      <c r="AH225" s="29"/>
      <c r="AI225" s="31"/>
      <c r="AJ225" s="31"/>
    </row>
    <row r="226" spans="1:36" s="26" customFormat="1" hidden="1" x14ac:dyDescent="0.25">
      <c r="A226" s="20"/>
      <c r="B226" s="20"/>
      <c r="C226" s="21"/>
      <c r="D226" s="22"/>
      <c r="E226" s="23" t="str">
        <f t="shared" si="16"/>
        <v/>
      </c>
      <c r="F226" s="23" t="str">
        <f t="shared" si="17"/>
        <v/>
      </c>
      <c r="G226" s="24"/>
      <c r="H226" s="24"/>
      <c r="I226" s="25"/>
      <c r="N226" s="27"/>
      <c r="O226" s="28"/>
      <c r="R226" s="18"/>
      <c r="S226" s="2" t="str">
        <f t="shared" si="15"/>
        <v/>
      </c>
      <c r="W226" s="18" t="s">
        <v>14</v>
      </c>
      <c r="X226" s="18" t="str">
        <f t="shared" si="18"/>
        <v/>
      </c>
      <c r="Y226" s="18" t="str">
        <f t="shared" si="19"/>
        <v/>
      </c>
      <c r="Z226" s="18"/>
      <c r="AA226" s="18"/>
      <c r="AC226" s="22"/>
      <c r="AD226" s="29" t="str">
        <f t="shared" si="20"/>
        <v/>
      </c>
      <c r="AE226" s="30" t="str">
        <f t="shared" si="21"/>
        <v>Sin Cambio</v>
      </c>
      <c r="AF226" s="29"/>
      <c r="AG226" s="29"/>
      <c r="AH226" s="29"/>
      <c r="AI226" s="31"/>
      <c r="AJ226" s="31"/>
    </row>
    <row r="227" spans="1:36" s="26" customFormat="1" hidden="1" x14ac:dyDescent="0.25">
      <c r="A227" s="20"/>
      <c r="B227" s="20"/>
      <c r="C227" s="21"/>
      <c r="D227" s="22"/>
      <c r="E227" s="23" t="str">
        <f t="shared" si="16"/>
        <v/>
      </c>
      <c r="F227" s="23" t="str">
        <f t="shared" si="17"/>
        <v/>
      </c>
      <c r="G227" s="24"/>
      <c r="H227" s="24"/>
      <c r="I227" s="25"/>
      <c r="N227" s="27"/>
      <c r="O227" s="28"/>
      <c r="R227" s="18"/>
      <c r="S227" s="2" t="str">
        <f t="shared" si="15"/>
        <v/>
      </c>
      <c r="W227" s="18" t="s">
        <v>14</v>
      </c>
      <c r="X227" s="18" t="str">
        <f t="shared" si="18"/>
        <v/>
      </c>
      <c r="Y227" s="18" t="str">
        <f t="shared" si="19"/>
        <v/>
      </c>
      <c r="Z227" s="18"/>
      <c r="AA227" s="18"/>
      <c r="AC227" s="22"/>
      <c r="AD227" s="29" t="str">
        <f t="shared" si="20"/>
        <v/>
      </c>
      <c r="AE227" s="30" t="str">
        <f t="shared" si="21"/>
        <v>Sin Cambio</v>
      </c>
      <c r="AF227" s="29"/>
      <c r="AG227" s="29"/>
      <c r="AH227" s="29"/>
      <c r="AI227" s="31"/>
      <c r="AJ227" s="31"/>
    </row>
    <row r="228" spans="1:36" s="26" customFormat="1" hidden="1" x14ac:dyDescent="0.25">
      <c r="A228" s="20"/>
      <c r="B228" s="20"/>
      <c r="C228" s="21"/>
      <c r="D228" s="22"/>
      <c r="E228" s="23" t="str">
        <f t="shared" si="16"/>
        <v/>
      </c>
      <c r="F228" s="23" t="str">
        <f t="shared" si="17"/>
        <v/>
      </c>
      <c r="G228" s="24"/>
      <c r="H228" s="24"/>
      <c r="I228" s="25"/>
      <c r="N228" s="27"/>
      <c r="O228" s="28"/>
      <c r="R228" s="18"/>
      <c r="S228" s="2" t="str">
        <f t="shared" si="15"/>
        <v/>
      </c>
      <c r="W228" s="18" t="s">
        <v>14</v>
      </c>
      <c r="X228" s="18" t="str">
        <f t="shared" si="18"/>
        <v/>
      </c>
      <c r="Y228" s="18" t="str">
        <f t="shared" si="19"/>
        <v/>
      </c>
      <c r="Z228" s="18"/>
      <c r="AA228" s="18"/>
      <c r="AC228" s="22"/>
      <c r="AD228" s="29" t="str">
        <f t="shared" si="20"/>
        <v/>
      </c>
      <c r="AE228" s="30" t="str">
        <f t="shared" si="21"/>
        <v>Sin Cambio</v>
      </c>
      <c r="AF228" s="29"/>
      <c r="AG228" s="29"/>
      <c r="AH228" s="29"/>
      <c r="AI228" s="31"/>
      <c r="AJ228" s="31"/>
    </row>
    <row r="229" spans="1:36" s="26" customFormat="1" hidden="1" x14ac:dyDescent="0.25">
      <c r="A229" s="20"/>
      <c r="B229" s="20"/>
      <c r="C229" s="21"/>
      <c r="D229" s="22"/>
      <c r="E229" s="23" t="str">
        <f t="shared" si="16"/>
        <v/>
      </c>
      <c r="F229" s="23" t="str">
        <f t="shared" si="17"/>
        <v/>
      </c>
      <c r="G229" s="24"/>
      <c r="H229" s="24"/>
      <c r="I229" s="25"/>
      <c r="N229" s="27"/>
      <c r="O229" s="28"/>
      <c r="R229" s="18"/>
      <c r="S229" s="2" t="str">
        <f t="shared" si="15"/>
        <v/>
      </c>
      <c r="W229" s="18" t="s">
        <v>14</v>
      </c>
      <c r="X229" s="18" t="str">
        <f t="shared" si="18"/>
        <v/>
      </c>
      <c r="Y229" s="18" t="str">
        <f t="shared" si="19"/>
        <v/>
      </c>
      <c r="Z229" s="18"/>
      <c r="AA229" s="18"/>
      <c r="AC229" s="22"/>
      <c r="AD229" s="29" t="str">
        <f t="shared" si="20"/>
        <v/>
      </c>
      <c r="AE229" s="30" t="str">
        <f t="shared" si="21"/>
        <v>Sin Cambio</v>
      </c>
      <c r="AF229" s="29"/>
      <c r="AG229" s="29"/>
      <c r="AH229" s="29"/>
      <c r="AI229" s="31"/>
      <c r="AJ229" s="31"/>
    </row>
    <row r="230" spans="1:36" s="26" customFormat="1" hidden="1" x14ac:dyDescent="0.25">
      <c r="A230" s="20"/>
      <c r="B230" s="20"/>
      <c r="C230" s="21"/>
      <c r="D230" s="22"/>
      <c r="E230" s="23" t="str">
        <f t="shared" si="16"/>
        <v/>
      </c>
      <c r="F230" s="23" t="str">
        <f t="shared" si="17"/>
        <v/>
      </c>
      <c r="G230" s="24"/>
      <c r="H230" s="24"/>
      <c r="I230" s="25"/>
      <c r="N230" s="27"/>
      <c r="O230" s="28"/>
      <c r="R230" s="18"/>
      <c r="S230" s="2" t="str">
        <f t="shared" si="15"/>
        <v/>
      </c>
      <c r="W230" s="18" t="s">
        <v>14</v>
      </c>
      <c r="X230" s="18" t="str">
        <f t="shared" si="18"/>
        <v/>
      </c>
      <c r="Y230" s="18" t="str">
        <f t="shared" si="19"/>
        <v/>
      </c>
      <c r="Z230" s="18"/>
      <c r="AA230" s="18"/>
      <c r="AC230" s="22"/>
      <c r="AD230" s="29" t="str">
        <f t="shared" si="20"/>
        <v/>
      </c>
      <c r="AE230" s="30" t="str">
        <f t="shared" si="21"/>
        <v>Sin Cambio</v>
      </c>
      <c r="AF230" s="29"/>
      <c r="AG230" s="29"/>
      <c r="AH230" s="29"/>
      <c r="AI230" s="31"/>
      <c r="AJ230" s="31"/>
    </row>
    <row r="231" spans="1:36" s="26" customFormat="1" hidden="1" x14ac:dyDescent="0.25">
      <c r="A231" s="20"/>
      <c r="B231" s="20"/>
      <c r="C231" s="21"/>
      <c r="D231" s="22"/>
      <c r="E231" s="23" t="str">
        <f t="shared" si="16"/>
        <v/>
      </c>
      <c r="F231" s="23" t="str">
        <f t="shared" si="17"/>
        <v/>
      </c>
      <c r="G231" s="24"/>
      <c r="H231" s="24"/>
      <c r="I231" s="25"/>
      <c r="N231" s="27"/>
      <c r="O231" s="28"/>
      <c r="R231" s="18"/>
      <c r="S231" s="2" t="str">
        <f t="shared" si="15"/>
        <v/>
      </c>
      <c r="W231" s="18" t="s">
        <v>14</v>
      </c>
      <c r="X231" s="18" t="str">
        <f t="shared" si="18"/>
        <v/>
      </c>
      <c r="Y231" s="18" t="str">
        <f t="shared" si="19"/>
        <v/>
      </c>
      <c r="Z231" s="18"/>
      <c r="AA231" s="18"/>
      <c r="AC231" s="22"/>
      <c r="AD231" s="29" t="str">
        <f t="shared" si="20"/>
        <v/>
      </c>
      <c r="AE231" s="30" t="str">
        <f t="shared" si="21"/>
        <v>Sin Cambio</v>
      </c>
      <c r="AF231" s="29"/>
      <c r="AG231" s="29"/>
      <c r="AH231" s="29"/>
      <c r="AI231" s="31"/>
      <c r="AJ231" s="31"/>
    </row>
    <row r="232" spans="1:36" s="26" customFormat="1" hidden="1" x14ac:dyDescent="0.25">
      <c r="A232" s="20"/>
      <c r="B232" s="20"/>
      <c r="C232" s="21"/>
      <c r="D232" s="22"/>
      <c r="E232" s="23" t="str">
        <f t="shared" si="16"/>
        <v/>
      </c>
      <c r="F232" s="23" t="str">
        <f t="shared" si="17"/>
        <v/>
      </c>
      <c r="G232" s="24"/>
      <c r="H232" s="24"/>
      <c r="I232" s="25"/>
      <c r="N232" s="27"/>
      <c r="O232" s="28"/>
      <c r="R232" s="18"/>
      <c r="S232" s="2" t="str">
        <f t="shared" si="15"/>
        <v/>
      </c>
      <c r="W232" s="18" t="s">
        <v>14</v>
      </c>
      <c r="X232" s="18" t="str">
        <f t="shared" si="18"/>
        <v/>
      </c>
      <c r="Y232" s="18" t="str">
        <f t="shared" si="19"/>
        <v/>
      </c>
      <c r="Z232" s="18"/>
      <c r="AA232" s="18"/>
      <c r="AC232" s="22"/>
      <c r="AD232" s="29" t="str">
        <f t="shared" si="20"/>
        <v/>
      </c>
      <c r="AE232" s="30" t="str">
        <f t="shared" si="21"/>
        <v>Sin Cambio</v>
      </c>
      <c r="AF232" s="29"/>
      <c r="AG232" s="29"/>
      <c r="AH232" s="29"/>
      <c r="AI232" s="31"/>
      <c r="AJ232" s="31"/>
    </row>
    <row r="233" spans="1:36" s="26" customFormat="1" hidden="1" x14ac:dyDescent="0.25">
      <c r="A233" s="20"/>
      <c r="B233" s="20"/>
      <c r="C233" s="21"/>
      <c r="D233" s="22"/>
      <c r="E233" s="23" t="str">
        <f t="shared" si="16"/>
        <v/>
      </c>
      <c r="F233" s="23" t="str">
        <f t="shared" si="17"/>
        <v/>
      </c>
      <c r="G233" s="24"/>
      <c r="H233" s="24"/>
      <c r="I233" s="25"/>
      <c r="N233" s="27"/>
      <c r="O233" s="28"/>
      <c r="R233" s="18"/>
      <c r="S233" s="2" t="str">
        <f t="shared" si="15"/>
        <v/>
      </c>
      <c r="W233" s="18" t="s">
        <v>14</v>
      </c>
      <c r="X233" s="18" t="str">
        <f t="shared" si="18"/>
        <v/>
      </c>
      <c r="Y233" s="18" t="str">
        <f t="shared" si="19"/>
        <v/>
      </c>
      <c r="Z233" s="18"/>
      <c r="AA233" s="18"/>
      <c r="AC233" s="22"/>
      <c r="AD233" s="29" t="str">
        <f t="shared" si="20"/>
        <v/>
      </c>
      <c r="AE233" s="30" t="str">
        <f t="shared" si="21"/>
        <v>Sin Cambio</v>
      </c>
      <c r="AF233" s="29"/>
      <c r="AG233" s="29"/>
      <c r="AH233" s="29"/>
      <c r="AI233" s="31"/>
      <c r="AJ233" s="31"/>
    </row>
    <row r="234" spans="1:36" s="26" customFormat="1" hidden="1" x14ac:dyDescent="0.25">
      <c r="A234" s="20"/>
      <c r="B234" s="20"/>
      <c r="C234" s="21"/>
      <c r="D234" s="22"/>
      <c r="E234" s="23" t="str">
        <f t="shared" si="16"/>
        <v/>
      </c>
      <c r="F234" s="23" t="str">
        <f t="shared" si="17"/>
        <v/>
      </c>
      <c r="G234" s="24"/>
      <c r="H234" s="24"/>
      <c r="I234" s="25"/>
      <c r="N234" s="27"/>
      <c r="O234" s="28"/>
      <c r="R234" s="18"/>
      <c r="S234" s="2" t="str">
        <f t="shared" si="15"/>
        <v/>
      </c>
      <c r="W234" s="18" t="s">
        <v>14</v>
      </c>
      <c r="X234" s="18" t="str">
        <f t="shared" si="18"/>
        <v/>
      </c>
      <c r="Y234" s="18" t="str">
        <f t="shared" si="19"/>
        <v/>
      </c>
      <c r="Z234" s="18"/>
      <c r="AA234" s="18"/>
      <c r="AC234" s="22"/>
      <c r="AD234" s="29" t="str">
        <f t="shared" si="20"/>
        <v/>
      </c>
      <c r="AE234" s="30" t="str">
        <f t="shared" si="21"/>
        <v>Sin Cambio</v>
      </c>
      <c r="AF234" s="29"/>
      <c r="AG234" s="29"/>
      <c r="AH234" s="29"/>
      <c r="AI234" s="31"/>
      <c r="AJ234" s="31"/>
    </row>
    <row r="235" spans="1:36" s="26" customFormat="1" hidden="1" x14ac:dyDescent="0.25">
      <c r="A235" s="20"/>
      <c r="B235" s="20"/>
      <c r="C235" s="21"/>
      <c r="D235" s="22"/>
      <c r="E235" s="23" t="str">
        <f t="shared" si="16"/>
        <v/>
      </c>
      <c r="F235" s="23" t="str">
        <f t="shared" si="17"/>
        <v/>
      </c>
      <c r="G235" s="24"/>
      <c r="H235" s="24"/>
      <c r="I235" s="25"/>
      <c r="N235" s="27"/>
      <c r="O235" s="28"/>
      <c r="R235" s="18"/>
      <c r="S235" s="2" t="str">
        <f t="shared" si="15"/>
        <v/>
      </c>
      <c r="W235" s="18" t="s">
        <v>14</v>
      </c>
      <c r="X235" s="18" t="str">
        <f t="shared" si="18"/>
        <v/>
      </c>
      <c r="Y235" s="18" t="str">
        <f t="shared" si="19"/>
        <v/>
      </c>
      <c r="Z235" s="18"/>
      <c r="AA235" s="18"/>
      <c r="AC235" s="22"/>
      <c r="AD235" s="29" t="str">
        <f t="shared" si="20"/>
        <v/>
      </c>
      <c r="AE235" s="30" t="str">
        <f t="shared" si="21"/>
        <v>Sin Cambio</v>
      </c>
      <c r="AF235" s="29"/>
      <c r="AG235" s="29"/>
      <c r="AH235" s="29"/>
      <c r="AI235" s="31"/>
      <c r="AJ235" s="31"/>
    </row>
    <row r="236" spans="1:36" s="26" customFormat="1" hidden="1" x14ac:dyDescent="0.25">
      <c r="A236" s="20"/>
      <c r="B236" s="20"/>
      <c r="C236" s="21"/>
      <c r="D236" s="22"/>
      <c r="E236" s="23" t="str">
        <f t="shared" si="16"/>
        <v/>
      </c>
      <c r="F236" s="23" t="str">
        <f t="shared" si="17"/>
        <v/>
      </c>
      <c r="G236" s="24"/>
      <c r="H236" s="24"/>
      <c r="I236" s="25"/>
      <c r="N236" s="27"/>
      <c r="O236" s="28"/>
      <c r="R236" s="18"/>
      <c r="S236" s="2" t="str">
        <f t="shared" si="15"/>
        <v/>
      </c>
      <c r="W236" s="18" t="s">
        <v>14</v>
      </c>
      <c r="X236" s="18" t="str">
        <f t="shared" si="18"/>
        <v/>
      </c>
      <c r="Y236" s="18" t="str">
        <f t="shared" si="19"/>
        <v/>
      </c>
      <c r="Z236" s="18"/>
      <c r="AA236" s="18"/>
      <c r="AC236" s="22"/>
      <c r="AD236" s="29" t="str">
        <f t="shared" si="20"/>
        <v/>
      </c>
      <c r="AE236" s="30" t="str">
        <f t="shared" si="21"/>
        <v>Sin Cambio</v>
      </c>
      <c r="AF236" s="29"/>
      <c r="AG236" s="29"/>
      <c r="AH236" s="29"/>
      <c r="AI236" s="31"/>
      <c r="AJ236" s="31"/>
    </row>
    <row r="237" spans="1:36" s="26" customFormat="1" ht="63" hidden="1" customHeight="1" x14ac:dyDescent="0.25">
      <c r="A237" s="20"/>
      <c r="B237" s="20"/>
      <c r="C237" s="21"/>
      <c r="D237" s="22"/>
      <c r="E237" s="23" t="str">
        <f t="shared" si="16"/>
        <v/>
      </c>
      <c r="F237" s="23" t="str">
        <f t="shared" si="17"/>
        <v/>
      </c>
      <c r="G237" s="24"/>
      <c r="H237" s="24"/>
      <c r="I237" s="25"/>
      <c r="N237" s="27"/>
      <c r="O237" s="28"/>
      <c r="R237" s="18"/>
      <c r="S237" s="2" t="str">
        <f t="shared" si="15"/>
        <v/>
      </c>
      <c r="W237" s="18" t="s">
        <v>14</v>
      </c>
      <c r="X237" s="18" t="str">
        <f t="shared" si="18"/>
        <v/>
      </c>
      <c r="Y237" s="18" t="str">
        <f t="shared" si="19"/>
        <v/>
      </c>
      <c r="Z237" s="18"/>
      <c r="AA237" s="18"/>
      <c r="AC237" s="22"/>
      <c r="AD237" s="29" t="str">
        <f t="shared" si="20"/>
        <v/>
      </c>
      <c r="AE237" s="30" t="str">
        <f t="shared" si="21"/>
        <v>Sin Cambio</v>
      </c>
      <c r="AF237" s="29"/>
      <c r="AG237" s="29"/>
      <c r="AH237" s="29"/>
      <c r="AI237" s="31"/>
      <c r="AJ237" s="31"/>
    </row>
    <row r="238" spans="1:36" s="26" customFormat="1" ht="83.25" hidden="1" customHeight="1" x14ac:dyDescent="0.25">
      <c r="A238" s="20"/>
      <c r="B238" s="20"/>
      <c r="C238" s="21"/>
      <c r="D238" s="22"/>
      <c r="E238" s="23" t="str">
        <f t="shared" si="16"/>
        <v/>
      </c>
      <c r="F238" s="23" t="str">
        <f t="shared" si="17"/>
        <v/>
      </c>
      <c r="G238" s="24"/>
      <c r="H238" s="38"/>
      <c r="I238" s="25"/>
      <c r="N238" s="27"/>
      <c r="O238" s="28"/>
      <c r="R238" s="18"/>
      <c r="S238" s="2" t="str">
        <f t="shared" si="15"/>
        <v/>
      </c>
      <c r="W238" s="18" t="s">
        <v>14</v>
      </c>
      <c r="X238" s="18" t="str">
        <f t="shared" si="18"/>
        <v/>
      </c>
      <c r="Y238" s="18" t="str">
        <f t="shared" ref="Y238:Y260" si="22">IF(N238="","","CAP")</f>
        <v/>
      </c>
      <c r="Z238" s="18"/>
      <c r="AA238" s="18"/>
      <c r="AC238" s="22"/>
      <c r="AD238" s="29" t="str">
        <f t="shared" si="20"/>
        <v/>
      </c>
      <c r="AE238" s="30" t="str">
        <f t="shared" si="21"/>
        <v>Sin Cambio</v>
      </c>
      <c r="AF238" s="29"/>
      <c r="AG238" s="29"/>
      <c r="AH238" s="29"/>
      <c r="AI238" s="31"/>
      <c r="AJ238" s="31"/>
    </row>
    <row r="239" spans="1:36" s="26" customFormat="1" hidden="1" x14ac:dyDescent="0.25">
      <c r="A239" s="20"/>
      <c r="B239" s="20"/>
      <c r="C239" s="21"/>
      <c r="D239" s="22"/>
      <c r="E239" s="23"/>
      <c r="F239" s="23"/>
      <c r="G239" s="24"/>
      <c r="H239" s="24"/>
      <c r="I239" s="25"/>
      <c r="N239" s="27"/>
      <c r="O239" s="28"/>
      <c r="R239" s="18"/>
      <c r="S239" s="2" t="str">
        <f t="shared" si="15"/>
        <v/>
      </c>
      <c r="W239" s="18" t="s">
        <v>14</v>
      </c>
      <c r="X239" s="18" t="str">
        <f t="shared" si="18"/>
        <v/>
      </c>
      <c r="Y239" s="18" t="str">
        <f t="shared" si="22"/>
        <v/>
      </c>
      <c r="Z239" s="18"/>
      <c r="AA239" s="18"/>
      <c r="AC239" s="22"/>
      <c r="AD239" s="29" t="str">
        <f t="shared" si="20"/>
        <v/>
      </c>
      <c r="AE239" s="30" t="str">
        <f t="shared" si="21"/>
        <v/>
      </c>
      <c r="AF239" s="29"/>
      <c r="AG239" s="29"/>
      <c r="AH239" s="29"/>
      <c r="AI239" s="31"/>
      <c r="AJ239" s="31"/>
    </row>
    <row r="240" spans="1:36" s="26" customFormat="1" x14ac:dyDescent="0.25">
      <c r="C240" s="39" t="s">
        <v>27</v>
      </c>
      <c r="D240" s="40">
        <f>SUBTOTAL(9,D12:D239)</f>
        <v>123163008.3742</v>
      </c>
      <c r="G240" s="41"/>
      <c r="H240" s="18"/>
      <c r="I240" s="42">
        <f>SUBTOTAL(9,I12:I239)</f>
        <v>0</v>
      </c>
      <c r="N240" s="28" t="s">
        <v>21</v>
      </c>
      <c r="O240" s="28" t="s">
        <v>21</v>
      </c>
      <c r="Q240" s="26" t="str">
        <f>IF(I240&lt;&gt;0,"Capturado","")</f>
        <v/>
      </c>
      <c r="R240" s="18"/>
      <c r="S240" s="2" t="str">
        <f t="shared" si="15"/>
        <v>Imprimir</v>
      </c>
      <c r="T240" s="2"/>
      <c r="U240" s="2"/>
      <c r="V240" s="2"/>
      <c r="X240" s="18" t="s">
        <v>16</v>
      </c>
      <c r="Y240" s="18" t="str">
        <f t="shared" si="22"/>
        <v>CAP</v>
      </c>
      <c r="Z240" s="18"/>
      <c r="AA240" s="18"/>
      <c r="AC240" s="40">
        <f>SUBTOTAL(9,AC12:AC239)</f>
        <v>3336915.0799999996</v>
      </c>
      <c r="AD240" s="29" t="str">
        <f t="shared" si="20"/>
        <v>Cambió</v>
      </c>
      <c r="AE240" s="30" t="str">
        <f t="shared" si="21"/>
        <v/>
      </c>
      <c r="AF240" s="29" t="str">
        <f>IF(F240&gt;0,IF(F240=AE240,"Sin Cambio","Cambió"),"")</f>
        <v/>
      </c>
      <c r="AG240" s="29" t="str">
        <f>IF(G240&gt;0,IF(G240=AF240,"Sin Cambio","Cambió"),"")</f>
        <v/>
      </c>
      <c r="AH240" s="29" t="str">
        <f>IF(H240&gt;0,IF(H240=AG240,"Sin Cambio","Cambió"),"")</f>
        <v/>
      </c>
      <c r="AI240" s="31"/>
      <c r="AJ240" s="31"/>
    </row>
    <row r="241" spans="1:37" s="26" customFormat="1" hidden="1" x14ac:dyDescent="0.25">
      <c r="C241" s="39"/>
      <c r="D241" s="40"/>
      <c r="G241" s="41"/>
      <c r="H241" s="18"/>
      <c r="I241" s="42"/>
      <c r="N241" s="79"/>
      <c r="O241" s="28"/>
      <c r="R241" s="18"/>
      <c r="S241" s="2"/>
      <c r="T241" s="2"/>
      <c r="U241" s="2"/>
      <c r="V241" s="2"/>
      <c r="X241" s="18"/>
      <c r="Y241" s="18"/>
      <c r="Z241" s="18"/>
      <c r="AA241" s="18"/>
      <c r="AC241" s="40"/>
      <c r="AD241" s="31"/>
      <c r="AE241" s="80"/>
      <c r="AF241" s="31"/>
      <c r="AG241" s="31"/>
      <c r="AH241" s="31"/>
      <c r="AI241" s="31"/>
      <c r="AJ241" s="31"/>
    </row>
    <row r="242" spans="1:37" s="26" customFormat="1" hidden="1" x14ac:dyDescent="0.25">
      <c r="C242" s="39"/>
      <c r="D242" s="40"/>
      <c r="G242" s="41"/>
      <c r="H242" s="18"/>
      <c r="I242" s="42"/>
      <c r="N242" s="79"/>
      <c r="O242" s="28"/>
      <c r="R242" s="18"/>
      <c r="S242" s="2"/>
      <c r="T242" s="2"/>
      <c r="U242" s="2"/>
      <c r="V242" s="2"/>
      <c r="X242" s="18"/>
      <c r="Y242" s="18"/>
      <c r="Z242" s="18"/>
      <c r="AA242" s="18"/>
      <c r="AC242" s="40"/>
      <c r="AD242" s="31"/>
      <c r="AE242" s="80"/>
      <c r="AF242" s="31"/>
      <c r="AG242" s="31"/>
      <c r="AH242" s="31"/>
      <c r="AI242" s="31"/>
      <c r="AJ242" s="31"/>
    </row>
    <row r="243" spans="1:37" s="26" customFormat="1" hidden="1" x14ac:dyDescent="0.25">
      <c r="C243" s="39"/>
      <c r="D243" s="40"/>
      <c r="G243" s="41"/>
      <c r="H243" s="18"/>
      <c r="I243" s="42"/>
      <c r="N243" s="79"/>
      <c r="O243" s="28"/>
      <c r="R243" s="18"/>
      <c r="S243" s="2"/>
      <c r="T243" s="2"/>
      <c r="U243" s="2"/>
      <c r="V243" s="2"/>
      <c r="X243" s="18"/>
      <c r="Y243" s="18"/>
      <c r="Z243" s="18"/>
      <c r="AA243" s="18"/>
      <c r="AC243" s="40"/>
      <c r="AD243" s="31"/>
      <c r="AE243" s="80"/>
      <c r="AF243" s="31"/>
      <c r="AG243" s="31"/>
      <c r="AH243" s="31"/>
      <c r="AI243" s="31"/>
      <c r="AJ243" s="31"/>
    </row>
    <row r="244" spans="1:37" s="26" customFormat="1" x14ac:dyDescent="0.25">
      <c r="A244" s="99" t="s">
        <v>385</v>
      </c>
      <c r="B244" s="100"/>
      <c r="C244" s="100"/>
      <c r="D244" s="100"/>
      <c r="E244" s="100"/>
      <c r="F244" s="100"/>
      <c r="G244" s="100"/>
      <c r="H244" s="100"/>
      <c r="I244" s="100"/>
      <c r="N244" s="43" t="s">
        <v>20</v>
      </c>
      <c r="O244" s="28" t="s">
        <v>20</v>
      </c>
      <c r="R244" s="18"/>
      <c r="S244" s="2" t="str">
        <f>IF(A244&lt;&gt;0,"Imprimir","")</f>
        <v>Imprimir</v>
      </c>
      <c r="T244" s="2"/>
      <c r="U244" s="2"/>
      <c r="V244" s="63"/>
      <c r="X244" s="18" t="s">
        <v>17</v>
      </c>
      <c r="Y244" s="18" t="str">
        <f t="shared" si="22"/>
        <v>CAP</v>
      </c>
      <c r="Z244" s="18"/>
      <c r="AA244" s="18"/>
      <c r="AE244" s="39"/>
    </row>
    <row r="245" spans="1:37" s="26" customFormat="1" ht="130.5" customHeight="1" x14ac:dyDescent="0.25">
      <c r="A245" s="66">
        <v>1</v>
      </c>
      <c r="B245" s="85" t="s">
        <v>383</v>
      </c>
      <c r="C245" s="21" t="s">
        <v>320</v>
      </c>
      <c r="D245" s="22">
        <v>900000</v>
      </c>
      <c r="E245" s="23" t="s">
        <v>10</v>
      </c>
      <c r="F245" s="23" t="s">
        <v>11</v>
      </c>
      <c r="G245" s="65" t="s">
        <v>327</v>
      </c>
      <c r="H245" s="65" t="s">
        <v>42</v>
      </c>
      <c r="I245" s="25">
        <v>533</v>
      </c>
      <c r="K245" s="26" t="str">
        <f>UPPER(C245)</f>
        <v>PROYECTO EJECUTIVO PARA PAVIMENTACIÓN DE CAMINO DE ACCESO A LA LOCALIDAD MASTRANTO DEL REFUGIO, MPIO. DE SAN FELIPE, GTO.</v>
      </c>
      <c r="N245" s="27">
        <v>44873</v>
      </c>
      <c r="O245" s="28" t="s">
        <v>25</v>
      </c>
      <c r="Q245" s="26" t="str">
        <f>IF(I245&lt;&gt;0,"Capturado","")</f>
        <v>Capturado</v>
      </c>
      <c r="R245" s="18"/>
      <c r="S245" s="2" t="str">
        <f t="shared" ref="S245:S260" si="23">IF(C245&lt;&gt;0,"Imprimir","")</f>
        <v>Imprimir</v>
      </c>
      <c r="T245" s="2"/>
      <c r="U245" s="2"/>
      <c r="V245" s="63"/>
      <c r="X245" s="18" t="s">
        <v>14</v>
      </c>
      <c r="Y245" s="18" t="str">
        <f t="shared" si="22"/>
        <v>CAP</v>
      </c>
      <c r="Z245" s="18"/>
      <c r="AA245" s="18"/>
      <c r="AC245" s="22">
        <v>0</v>
      </c>
      <c r="AD245" s="29" t="str">
        <f t="shared" ref="AD245:AD260" si="24">IF(D245&gt;0,IF(D245=AC245,"Sin Cambio","Cambió"),"")</f>
        <v>Cambió</v>
      </c>
      <c r="AE245" s="30" t="s">
        <v>35</v>
      </c>
      <c r="AF245" s="29" t="s">
        <v>32</v>
      </c>
      <c r="AG245" s="29" t="s">
        <v>32</v>
      </c>
      <c r="AH245" s="29" t="s">
        <v>32</v>
      </c>
      <c r="AI245" s="31"/>
      <c r="AJ245" s="44" t="s">
        <v>40</v>
      </c>
      <c r="AK245" s="26" t="s">
        <v>41</v>
      </c>
    </row>
    <row r="246" spans="1:37" s="26" customFormat="1" ht="92.25" customHeight="1" x14ac:dyDescent="0.25">
      <c r="A246" s="66">
        <v>2</v>
      </c>
      <c r="B246" s="85" t="s">
        <v>383</v>
      </c>
      <c r="C246" s="21" t="s">
        <v>321</v>
      </c>
      <c r="D246" s="22">
        <v>400000</v>
      </c>
      <c r="E246" s="23" t="s">
        <v>10</v>
      </c>
      <c r="F246" s="23" t="s">
        <v>11</v>
      </c>
      <c r="G246" s="65" t="s">
        <v>328</v>
      </c>
      <c r="H246" s="65" t="s">
        <v>329</v>
      </c>
      <c r="I246" s="25">
        <v>10</v>
      </c>
      <c r="K246" s="26" t="str">
        <f t="shared" ref="K246:K251" si="25">UPPER(C246)</f>
        <v>DIAGNOSTICO DE LA FUENTE DE ABASTECIMIENTO DE AGUA POTABLE (POZO PROFUNDO) Y EL SISTEMA DE AGUA POTABLE, EN LA LOCALIDAD SAN JUAN DE LA CHICA, EN EL MUNICIPIO DE SAN FELIPE, GTO.</v>
      </c>
      <c r="N246" s="27">
        <v>44873</v>
      </c>
      <c r="O246" s="28" t="s">
        <v>25</v>
      </c>
      <c r="Q246" s="26" t="str">
        <f t="shared" ref="Q246:Q253" si="26">IF(I246&lt;&gt;0,"Capturado","")</f>
        <v>Capturado</v>
      </c>
      <c r="R246" s="18"/>
      <c r="S246" s="2" t="str">
        <f t="shared" si="23"/>
        <v>Imprimir</v>
      </c>
      <c r="T246" s="2"/>
      <c r="U246" s="2"/>
      <c r="V246" s="63"/>
      <c r="X246" s="18" t="s">
        <v>14</v>
      </c>
      <c r="Y246" s="18" t="str">
        <f t="shared" si="22"/>
        <v>CAP</v>
      </c>
      <c r="Z246" s="18"/>
      <c r="AA246" s="18"/>
      <c r="AC246" s="22"/>
      <c r="AD246" s="29" t="str">
        <f t="shared" si="24"/>
        <v>Cambió</v>
      </c>
      <c r="AE246" s="30" t="s">
        <v>35</v>
      </c>
      <c r="AF246" s="29" t="s">
        <v>32</v>
      </c>
      <c r="AG246" s="29" t="s">
        <v>32</v>
      </c>
      <c r="AH246" s="29" t="s">
        <v>32</v>
      </c>
      <c r="AI246" s="31"/>
      <c r="AJ246" s="44" t="s">
        <v>43</v>
      </c>
      <c r="AK246" s="26" t="s">
        <v>41</v>
      </c>
    </row>
    <row r="247" spans="1:37" s="26" customFormat="1" ht="151.5" customHeight="1" x14ac:dyDescent="0.25">
      <c r="A247" s="66">
        <v>3</v>
      </c>
      <c r="B247" s="85" t="s">
        <v>383</v>
      </c>
      <c r="C247" s="21" t="s">
        <v>322</v>
      </c>
      <c r="D247" s="22">
        <v>180000</v>
      </c>
      <c r="E247" s="23" t="s">
        <v>10</v>
      </c>
      <c r="F247" s="23" t="s">
        <v>11</v>
      </c>
      <c r="G247" s="65" t="s">
        <v>331</v>
      </c>
      <c r="H247" s="65" t="s">
        <v>330</v>
      </c>
      <c r="I247" s="25">
        <v>85</v>
      </c>
      <c r="K247" s="26" t="str">
        <f t="shared" si="25"/>
        <v>ESTUDIO GEOFÍSICO – GEOHIDROLÓGICO PARA LA PERFORACIÓN DE POZO PROFUNDO PARA LA EXTRACCIÓN DE AGUA POTABLE EN LA LOCALIDAD EL ORIENTE, SAN FELIPE, GTO.</v>
      </c>
      <c r="N247" s="27">
        <v>44873</v>
      </c>
      <c r="O247" s="28" t="s">
        <v>25</v>
      </c>
      <c r="Q247" s="26" t="str">
        <f t="shared" si="26"/>
        <v>Capturado</v>
      </c>
      <c r="R247" s="76"/>
      <c r="S247" s="2" t="str">
        <f t="shared" si="23"/>
        <v>Imprimir</v>
      </c>
      <c r="T247" s="2"/>
      <c r="U247" s="2"/>
      <c r="V247" s="63"/>
      <c r="X247" s="18" t="s">
        <v>14</v>
      </c>
      <c r="Y247" s="18" t="str">
        <f t="shared" si="22"/>
        <v>CAP</v>
      </c>
      <c r="Z247" s="18"/>
      <c r="AA247" s="18"/>
      <c r="AC247" s="22"/>
      <c r="AD247" s="29" t="str">
        <f t="shared" si="24"/>
        <v>Cambió</v>
      </c>
      <c r="AE247" s="30" t="s">
        <v>35</v>
      </c>
      <c r="AF247" s="29" t="s">
        <v>32</v>
      </c>
      <c r="AG247" s="29" t="s">
        <v>32</v>
      </c>
      <c r="AH247" s="29" t="s">
        <v>32</v>
      </c>
      <c r="AI247" s="31"/>
      <c r="AJ247" s="44" t="s">
        <v>44</v>
      </c>
      <c r="AK247" s="26" t="s">
        <v>41</v>
      </c>
    </row>
    <row r="248" spans="1:37" s="26" customFormat="1" ht="75" customHeight="1" x14ac:dyDescent="0.25">
      <c r="A248" s="66">
        <v>4</v>
      </c>
      <c r="B248" s="85" t="s">
        <v>383</v>
      </c>
      <c r="C248" s="21" t="s">
        <v>323</v>
      </c>
      <c r="D248" s="22">
        <v>180000</v>
      </c>
      <c r="E248" s="23" t="s">
        <v>10</v>
      </c>
      <c r="F248" s="23" t="s">
        <v>11</v>
      </c>
      <c r="G248" s="65" t="s">
        <v>332</v>
      </c>
      <c r="H248" s="85" t="s">
        <v>330</v>
      </c>
      <c r="I248" s="25">
        <v>407</v>
      </c>
      <c r="K248" s="26" t="str">
        <f t="shared" si="25"/>
        <v>ESTUDIO GEOFÍSICO – GEOHIDROLÓGICO PARA LA PERFORACIÓN DE POZO PROFUNDO PARA LA EXTRACCIÓN DE AGUA POTABLE EN LA LOCALIDAD SAN JOSÉ DEL TANQUE, SAN FELIPE, GTO.</v>
      </c>
      <c r="N248" s="27">
        <v>44873</v>
      </c>
      <c r="O248" s="28" t="s">
        <v>25</v>
      </c>
      <c r="Q248" s="26" t="str">
        <f t="shared" si="26"/>
        <v>Capturado</v>
      </c>
      <c r="R248" s="18"/>
      <c r="S248" s="2" t="str">
        <f t="shared" si="23"/>
        <v>Imprimir</v>
      </c>
      <c r="T248" s="2"/>
      <c r="U248" s="2"/>
      <c r="V248" s="63"/>
      <c r="X248" s="18" t="s">
        <v>14</v>
      </c>
      <c r="Y248" s="18" t="str">
        <f t="shared" si="22"/>
        <v>CAP</v>
      </c>
      <c r="Z248" s="18"/>
      <c r="AA248" s="18"/>
      <c r="AC248" s="22"/>
      <c r="AD248" s="29" t="str">
        <f t="shared" si="24"/>
        <v>Cambió</v>
      </c>
      <c r="AE248" s="30" t="s">
        <v>35</v>
      </c>
      <c r="AF248" s="29" t="s">
        <v>32</v>
      </c>
      <c r="AG248" s="29" t="s">
        <v>32</v>
      </c>
      <c r="AH248" s="29" t="s">
        <v>32</v>
      </c>
      <c r="AI248" s="31"/>
      <c r="AJ248" s="44" t="s">
        <v>45</v>
      </c>
      <c r="AK248" s="26" t="s">
        <v>46</v>
      </c>
    </row>
    <row r="249" spans="1:37" s="26" customFormat="1" ht="121.5" customHeight="1" x14ac:dyDescent="0.25">
      <c r="A249" s="66">
        <v>5</v>
      </c>
      <c r="B249" s="85" t="s">
        <v>383</v>
      </c>
      <c r="C249" s="21" t="s">
        <v>324</v>
      </c>
      <c r="D249" s="22">
        <v>600000</v>
      </c>
      <c r="E249" s="23" t="s">
        <v>10</v>
      </c>
      <c r="F249" s="23" t="s">
        <v>11</v>
      </c>
      <c r="G249" s="65" t="s">
        <v>333</v>
      </c>
      <c r="H249" s="65" t="s">
        <v>42</v>
      </c>
      <c r="I249" s="25">
        <v>893</v>
      </c>
      <c r="K249" s="26" t="str">
        <f t="shared" si="25"/>
        <v>PROYECTO EJECUTIVO PARA LA REHABILITACIÓN DEL SISTEMA MÚLTIPLE DE AGUA POTABLE (EQUIPAMIENTO Y ELECTRIFCACIÓN DE POZO PROFUNDO, LINEA DE CONDUCCIÓN, TANQUE DE ALMACENAMIENTO Y RED DE DISTRIBUCIÓN) PARA LAS LOCALIDADES EMILIANO ZAPATA (ZAVALA) Y HUAPANAL DE LEQUEITIO, MPIO. SAN FELIPE, GTO.</v>
      </c>
      <c r="N249" s="27">
        <v>44873</v>
      </c>
      <c r="O249" s="28" t="s">
        <v>25</v>
      </c>
      <c r="Q249" s="26" t="str">
        <f t="shared" si="26"/>
        <v>Capturado</v>
      </c>
      <c r="R249" s="18"/>
      <c r="S249" s="2" t="str">
        <f t="shared" si="23"/>
        <v>Imprimir</v>
      </c>
      <c r="T249" s="2"/>
      <c r="U249" s="2"/>
      <c r="V249" s="63"/>
      <c r="X249" s="18" t="s">
        <v>14</v>
      </c>
      <c r="Y249" s="18" t="str">
        <f t="shared" si="22"/>
        <v>CAP</v>
      </c>
      <c r="Z249" s="18"/>
      <c r="AA249" s="18"/>
      <c r="AC249" s="22"/>
      <c r="AD249" s="29" t="str">
        <f t="shared" si="24"/>
        <v>Cambió</v>
      </c>
      <c r="AE249" s="30" t="s">
        <v>35</v>
      </c>
      <c r="AF249" s="29" t="s">
        <v>32</v>
      </c>
      <c r="AG249" s="29" t="s">
        <v>32</v>
      </c>
      <c r="AH249" s="29" t="s">
        <v>32</v>
      </c>
      <c r="AI249" s="31"/>
      <c r="AJ249" s="44" t="s">
        <v>47</v>
      </c>
      <c r="AK249" s="26" t="s">
        <v>48</v>
      </c>
    </row>
    <row r="250" spans="1:37" s="26" customFormat="1" ht="111.75" customHeight="1" x14ac:dyDescent="0.25">
      <c r="A250" s="66">
        <v>6</v>
      </c>
      <c r="B250" s="85" t="s">
        <v>383</v>
      </c>
      <c r="C250" s="21" t="s">
        <v>325</v>
      </c>
      <c r="D250" s="22">
        <v>500000</v>
      </c>
      <c r="E250" s="23" t="s">
        <v>10</v>
      </c>
      <c r="F250" s="23" t="s">
        <v>11</v>
      </c>
      <c r="G250" s="65" t="s">
        <v>334</v>
      </c>
      <c r="H250" s="65" t="s">
        <v>42</v>
      </c>
      <c r="I250" s="25">
        <v>647</v>
      </c>
      <c r="K250" s="26" t="str">
        <f t="shared" si="25"/>
        <v>PROYECTO EJECUTIVO PARA LA REHABILITACIÓN DEL SISTEMA DE AGUA POTABLE (EQUIPAMIENTO Y ELECTRIFCACIÓN DE POZO PROFUNDO, LINEA DE CONDUCCIÓN, TANQUE DE ALMACENAMIENTO Y RED DE DISTRIBUCIÓN) PARA LA LOCALIDAD SAN JOSÉ DE LOS BARCOS, MPIO. SAN FELIPE, GTO.</v>
      </c>
      <c r="N250" s="27">
        <v>44873</v>
      </c>
      <c r="O250" s="28" t="s">
        <v>25</v>
      </c>
      <c r="Q250" s="26" t="str">
        <f t="shared" si="26"/>
        <v>Capturado</v>
      </c>
      <c r="R250" s="18"/>
      <c r="S250" s="2" t="str">
        <f t="shared" si="23"/>
        <v>Imprimir</v>
      </c>
      <c r="T250" s="2"/>
      <c r="U250" s="2"/>
      <c r="V250" s="63"/>
      <c r="X250" s="18" t="s">
        <v>14</v>
      </c>
      <c r="Y250" s="18" t="str">
        <f t="shared" si="22"/>
        <v>CAP</v>
      </c>
      <c r="Z250" s="18"/>
      <c r="AA250" s="18"/>
      <c r="AC250" s="22"/>
      <c r="AD250" s="29" t="str">
        <f t="shared" si="24"/>
        <v>Cambió</v>
      </c>
      <c r="AE250" s="30" t="str">
        <f t="shared" ref="AE250:AE260" si="27">IF(E250&gt;0,IF(E250=AD250,"Sin Cambio","Cambió"),"")</f>
        <v>Cambió</v>
      </c>
      <c r="AF250" s="29" t="s">
        <v>32</v>
      </c>
      <c r="AG250" s="29" t="s">
        <v>32</v>
      </c>
      <c r="AH250" s="29" t="s">
        <v>32</v>
      </c>
      <c r="AI250" s="31"/>
      <c r="AJ250" s="44" t="s">
        <v>49</v>
      </c>
      <c r="AK250" s="26" t="s">
        <v>50</v>
      </c>
    </row>
    <row r="251" spans="1:37" s="26" customFormat="1" ht="100.5" customHeight="1" x14ac:dyDescent="0.25">
      <c r="A251" s="66">
        <v>7</v>
      </c>
      <c r="B251" s="85" t="s">
        <v>383</v>
      </c>
      <c r="C251" s="21" t="s">
        <v>326</v>
      </c>
      <c r="D251" s="22">
        <v>203297.62999999989</v>
      </c>
      <c r="E251" s="23" t="s">
        <v>10</v>
      </c>
      <c r="F251" s="23" t="s">
        <v>11</v>
      </c>
      <c r="G251" s="65" t="s">
        <v>335</v>
      </c>
      <c r="H251" s="85" t="s">
        <v>329</v>
      </c>
      <c r="I251" s="25">
        <v>961</v>
      </c>
      <c r="K251" s="26" t="str">
        <f t="shared" si="25"/>
        <v>DIAGNOSTICO DE LA FUENTE DE ABASTECIMIENTO DE AGUA POTABLE EN LAS LOCALIDADES SAN ANTONIO DEL MAGUEY, EL TERRERO NORTE, LA BALLEZA Y ESTANCITA DEL MAGUEY, MUNICIPIO DE SAN FELIPE, GUANAJUATO</v>
      </c>
      <c r="N251" s="27">
        <v>44873</v>
      </c>
      <c r="O251" s="28" t="s">
        <v>25</v>
      </c>
      <c r="Q251" s="26" t="str">
        <f t="shared" si="26"/>
        <v>Capturado</v>
      </c>
      <c r="R251" s="18"/>
      <c r="S251" s="2" t="str">
        <f t="shared" si="23"/>
        <v>Imprimir</v>
      </c>
      <c r="T251" s="2"/>
      <c r="U251" s="2"/>
      <c r="V251" s="63"/>
      <c r="X251" s="18" t="s">
        <v>14</v>
      </c>
      <c r="Y251" s="18" t="str">
        <f t="shared" si="22"/>
        <v>CAP</v>
      </c>
      <c r="Z251" s="18"/>
      <c r="AA251" s="18"/>
      <c r="AC251" s="22"/>
      <c r="AD251" s="29" t="str">
        <f t="shared" si="24"/>
        <v>Cambió</v>
      </c>
      <c r="AE251" s="30" t="str">
        <f t="shared" si="27"/>
        <v>Cambió</v>
      </c>
      <c r="AF251" s="29" t="s">
        <v>32</v>
      </c>
      <c r="AG251" s="29" t="s">
        <v>32</v>
      </c>
      <c r="AH251" s="29" t="s">
        <v>32</v>
      </c>
      <c r="AI251" s="31"/>
      <c r="AJ251" s="44" t="s">
        <v>51</v>
      </c>
      <c r="AK251" s="26" t="s">
        <v>52</v>
      </c>
    </row>
    <row r="252" spans="1:37" s="26" customFormat="1" hidden="1" x14ac:dyDescent="0.25">
      <c r="A252" s="66"/>
      <c r="B252" s="78"/>
      <c r="C252" s="21"/>
      <c r="D252" s="22"/>
      <c r="E252" s="23"/>
      <c r="F252" s="23"/>
      <c r="G252" s="65"/>
      <c r="H252" s="65"/>
      <c r="I252" s="25"/>
      <c r="N252" s="27"/>
      <c r="O252" s="28"/>
      <c r="Q252" s="26" t="str">
        <f t="shared" si="26"/>
        <v/>
      </c>
      <c r="R252" s="18"/>
      <c r="S252" s="2"/>
      <c r="T252" s="2"/>
      <c r="U252" s="2"/>
      <c r="V252" s="63"/>
      <c r="X252" s="18"/>
      <c r="Y252" s="18"/>
      <c r="Z252" s="18"/>
      <c r="AA252" s="18"/>
      <c r="AC252" s="22"/>
      <c r="AD252" s="29"/>
      <c r="AE252" s="30"/>
      <c r="AF252" s="29"/>
      <c r="AG252" s="29"/>
      <c r="AH252" s="29"/>
      <c r="AI252" s="31"/>
      <c r="AJ252" s="44"/>
    </row>
    <row r="253" spans="1:37" s="26" customFormat="1" ht="57.75" hidden="1" customHeight="1" x14ac:dyDescent="0.25">
      <c r="A253" s="78"/>
      <c r="B253" s="78"/>
      <c r="C253" s="21"/>
      <c r="D253" s="22"/>
      <c r="E253" s="23"/>
      <c r="F253" s="23"/>
      <c r="G253" s="77"/>
      <c r="H253" s="77"/>
      <c r="I253" s="25"/>
      <c r="N253" s="27"/>
      <c r="O253" s="28"/>
      <c r="Q253" s="26" t="str">
        <f t="shared" si="26"/>
        <v/>
      </c>
      <c r="R253" s="18"/>
      <c r="S253" s="2"/>
      <c r="T253" s="2"/>
      <c r="U253" s="2"/>
      <c r="V253" s="63"/>
      <c r="X253" s="18"/>
      <c r="Y253" s="18"/>
      <c r="Z253" s="18"/>
      <c r="AA253" s="18"/>
      <c r="AC253" s="22"/>
      <c r="AD253" s="29"/>
      <c r="AE253" s="30"/>
      <c r="AF253" s="29"/>
      <c r="AG253" s="29"/>
      <c r="AH253" s="29"/>
      <c r="AI253" s="31"/>
      <c r="AJ253" s="44"/>
    </row>
    <row r="254" spans="1:37" s="26" customFormat="1" hidden="1" x14ac:dyDescent="0.25">
      <c r="A254" s="66"/>
      <c r="B254" s="66"/>
      <c r="C254" s="21"/>
      <c r="D254" s="22"/>
      <c r="E254" s="23"/>
      <c r="F254" s="23"/>
      <c r="G254" s="65"/>
      <c r="H254" s="65"/>
      <c r="I254" s="25"/>
      <c r="N254" s="27"/>
      <c r="O254" s="28"/>
      <c r="R254" s="18"/>
      <c r="S254" s="2" t="str">
        <f t="shared" si="23"/>
        <v/>
      </c>
      <c r="T254" s="2"/>
      <c r="U254" s="2"/>
      <c r="V254" s="63"/>
      <c r="X254" s="18" t="s">
        <v>14</v>
      </c>
      <c r="Y254" s="18" t="str">
        <f>IF(N254="","","CAP")</f>
        <v/>
      </c>
      <c r="Z254" s="18"/>
      <c r="AA254" s="18"/>
      <c r="AC254" s="22"/>
      <c r="AD254" s="29" t="str">
        <f>IF(D254&gt;0,IF(D254=AC254,"Sin Cambio","Cambió"),"")</f>
        <v/>
      </c>
      <c r="AE254" s="30" t="str">
        <f>IF(E254&gt;0,IF(E254=AD254,"Sin Cambio","Cambió"),"")</f>
        <v/>
      </c>
      <c r="AF254" s="29" t="s">
        <v>32</v>
      </c>
      <c r="AG254" s="29" t="s">
        <v>32</v>
      </c>
      <c r="AH254" s="29" t="s">
        <v>32</v>
      </c>
      <c r="AI254" s="31"/>
      <c r="AJ254" s="44"/>
    </row>
    <row r="255" spans="1:37" s="26" customFormat="1" hidden="1" x14ac:dyDescent="0.25">
      <c r="A255" s="66"/>
      <c r="B255" s="66"/>
      <c r="C255" s="21"/>
      <c r="D255" s="22"/>
      <c r="E255" s="23"/>
      <c r="F255" s="23"/>
      <c r="G255" s="65"/>
      <c r="H255" s="65"/>
      <c r="I255" s="25"/>
      <c r="N255" s="27"/>
      <c r="O255" s="28"/>
      <c r="R255" s="18"/>
      <c r="S255" s="2" t="str">
        <f t="shared" si="23"/>
        <v/>
      </c>
      <c r="T255" s="2"/>
      <c r="U255" s="2"/>
      <c r="V255" s="63"/>
      <c r="X255" s="18" t="s">
        <v>14</v>
      </c>
      <c r="Y255" s="18" t="str">
        <f t="shared" si="22"/>
        <v/>
      </c>
      <c r="Z255" s="18"/>
      <c r="AA255" s="18"/>
      <c r="AC255" s="22"/>
      <c r="AD255" s="29" t="str">
        <f t="shared" si="24"/>
        <v/>
      </c>
      <c r="AE255" s="30" t="str">
        <f t="shared" si="27"/>
        <v/>
      </c>
      <c r="AF255" s="29" t="s">
        <v>32</v>
      </c>
      <c r="AG255" s="29" t="s">
        <v>32</v>
      </c>
      <c r="AH255" s="29" t="s">
        <v>32</v>
      </c>
      <c r="AI255" s="31"/>
      <c r="AJ255" s="44"/>
    </row>
    <row r="256" spans="1:37" s="26" customFormat="1" hidden="1" x14ac:dyDescent="0.25">
      <c r="A256" s="20"/>
      <c r="B256" s="20"/>
      <c r="C256" s="21"/>
      <c r="D256" s="22"/>
      <c r="E256" s="23" t="str">
        <f>IF(D256&gt;0,"GUANAJUATO","")</f>
        <v/>
      </c>
      <c r="F256" s="23" t="str">
        <f>IF(D256&gt;0,"SAN FELIPE","")</f>
        <v/>
      </c>
      <c r="G256" s="24"/>
      <c r="H256" s="24"/>
      <c r="I256" s="25"/>
      <c r="N256" s="27"/>
      <c r="O256" s="28"/>
      <c r="R256" s="18"/>
      <c r="S256" s="2" t="str">
        <f t="shared" si="23"/>
        <v/>
      </c>
      <c r="T256" s="2"/>
      <c r="V256" s="63"/>
      <c r="X256" s="18" t="s">
        <v>14</v>
      </c>
      <c r="Y256" s="18" t="str">
        <f t="shared" si="22"/>
        <v/>
      </c>
      <c r="Z256" s="18"/>
      <c r="AA256" s="18"/>
      <c r="AC256" s="22"/>
      <c r="AD256" s="29" t="str">
        <f t="shared" si="24"/>
        <v/>
      </c>
      <c r="AE256" s="30" t="str">
        <f t="shared" si="27"/>
        <v>Sin Cambio</v>
      </c>
      <c r="AF256" s="29"/>
      <c r="AG256" s="29"/>
      <c r="AH256" s="29"/>
      <c r="AI256" s="31"/>
      <c r="AJ256" s="44"/>
    </row>
    <row r="257" spans="1:36" s="26" customFormat="1" hidden="1" x14ac:dyDescent="0.25">
      <c r="A257" s="48"/>
      <c r="B257" s="48"/>
      <c r="C257" s="21"/>
      <c r="D257" s="22"/>
      <c r="E257" s="23"/>
      <c r="F257" s="23"/>
      <c r="G257" s="47"/>
      <c r="H257" s="47"/>
      <c r="I257" s="25"/>
      <c r="N257" s="27"/>
      <c r="O257" s="28"/>
      <c r="R257" s="18"/>
      <c r="S257" s="2" t="str">
        <f t="shared" si="23"/>
        <v/>
      </c>
      <c r="T257" s="2"/>
      <c r="V257" s="63"/>
      <c r="X257" s="18"/>
      <c r="Y257" s="18"/>
      <c r="Z257" s="18"/>
      <c r="AA257" s="18"/>
      <c r="AC257" s="22"/>
      <c r="AD257" s="29"/>
      <c r="AE257" s="30"/>
      <c r="AF257" s="29"/>
      <c r="AG257" s="29"/>
      <c r="AH257" s="29"/>
      <c r="AI257" s="31"/>
      <c r="AJ257" s="44"/>
    </row>
    <row r="258" spans="1:36" s="26" customFormat="1" hidden="1" x14ac:dyDescent="0.25">
      <c r="A258" s="20"/>
      <c r="B258" s="20"/>
      <c r="C258" s="21"/>
      <c r="D258" s="22"/>
      <c r="E258" s="23" t="str">
        <f>IF(D258&gt;0,"GUANAJUATO","")</f>
        <v/>
      </c>
      <c r="F258" s="23" t="str">
        <f>IF(D258&gt;0,"SAN FELIPE","")</f>
        <v/>
      </c>
      <c r="G258" s="24"/>
      <c r="H258" s="24"/>
      <c r="I258" s="25"/>
      <c r="N258" s="27"/>
      <c r="O258" s="28"/>
      <c r="R258" s="18"/>
      <c r="S258" s="2" t="str">
        <f t="shared" si="23"/>
        <v/>
      </c>
      <c r="T258" s="2"/>
      <c r="V258" s="63"/>
      <c r="X258" s="18" t="s">
        <v>14</v>
      </c>
      <c r="Y258" s="18" t="str">
        <f t="shared" si="22"/>
        <v/>
      </c>
      <c r="Z258" s="18"/>
      <c r="AA258" s="18"/>
      <c r="AC258" s="22"/>
      <c r="AD258" s="29" t="str">
        <f t="shared" si="24"/>
        <v/>
      </c>
      <c r="AE258" s="30" t="str">
        <f t="shared" si="27"/>
        <v>Sin Cambio</v>
      </c>
      <c r="AF258" s="29"/>
      <c r="AG258" s="29"/>
      <c r="AH258" s="29"/>
      <c r="AI258" s="31"/>
      <c r="AJ258" s="44"/>
    </row>
    <row r="259" spans="1:36" s="26" customFormat="1" x14ac:dyDescent="0.25">
      <c r="C259" s="39" t="s">
        <v>26</v>
      </c>
      <c r="D259" s="22">
        <f>SUBTOTAL(9,D245:D258)</f>
        <v>2963297.63</v>
      </c>
      <c r="G259" s="41"/>
      <c r="H259" s="18"/>
      <c r="I259" s="25">
        <f>SUBTOTAL(9,I245:I258)</f>
        <v>3536</v>
      </c>
      <c r="N259" s="28" t="s">
        <v>21</v>
      </c>
      <c r="O259" s="28" t="s">
        <v>21</v>
      </c>
      <c r="R259" s="18"/>
      <c r="S259" s="2" t="str">
        <f t="shared" si="23"/>
        <v>Imprimir</v>
      </c>
      <c r="T259" s="2"/>
      <c r="U259" s="2"/>
      <c r="V259" s="63"/>
      <c r="X259" s="18"/>
      <c r="Y259" s="18" t="str">
        <f t="shared" si="22"/>
        <v>CAP</v>
      </c>
      <c r="Z259" s="18"/>
      <c r="AA259" s="18"/>
      <c r="AC259" s="22">
        <f>SUBTOTAL(9,AC245:AC258)</f>
        <v>0</v>
      </c>
      <c r="AD259" s="29" t="str">
        <f t="shared" si="24"/>
        <v>Cambió</v>
      </c>
      <c r="AE259" s="30" t="str">
        <f t="shared" si="27"/>
        <v/>
      </c>
      <c r="AF259" s="29" t="str">
        <f t="shared" ref="AF259:AH260" si="28">IF(F259&gt;0,IF(F259=AE259,"Sin Cambio","Cambió"),"")</f>
        <v/>
      </c>
      <c r="AG259" s="29" t="str">
        <f t="shared" si="28"/>
        <v/>
      </c>
      <c r="AH259" s="29" t="str">
        <f t="shared" si="28"/>
        <v/>
      </c>
      <c r="AI259" s="31"/>
      <c r="AJ259" s="31"/>
    </row>
    <row r="260" spans="1:36" s="26" customFormat="1" x14ac:dyDescent="0.25">
      <c r="C260" s="39" t="s">
        <v>15</v>
      </c>
      <c r="D260" s="22">
        <f>D259+D240</f>
        <v>126126306.0042</v>
      </c>
      <c r="G260" s="41"/>
      <c r="H260" s="18"/>
      <c r="I260" s="25">
        <f>I259+I240</f>
        <v>3536</v>
      </c>
      <c r="N260" s="28" t="s">
        <v>21</v>
      </c>
      <c r="O260" s="28" t="s">
        <v>21</v>
      </c>
      <c r="R260" s="18"/>
      <c r="S260" s="2" t="str">
        <f t="shared" si="23"/>
        <v>Imprimir</v>
      </c>
      <c r="T260" s="2"/>
      <c r="U260" s="2"/>
      <c r="V260" s="2"/>
      <c r="X260" s="18"/>
      <c r="Y260" s="18" t="str">
        <f t="shared" si="22"/>
        <v>CAP</v>
      </c>
      <c r="Z260" s="18"/>
      <c r="AA260" s="18"/>
      <c r="AC260" s="22">
        <f>AC259+AC240</f>
        <v>3336915.0799999996</v>
      </c>
      <c r="AD260" s="29" t="str">
        <f t="shared" si="24"/>
        <v>Cambió</v>
      </c>
      <c r="AE260" s="30" t="str">
        <f t="shared" si="27"/>
        <v/>
      </c>
      <c r="AF260" s="29" t="str">
        <f t="shared" si="28"/>
        <v/>
      </c>
      <c r="AG260" s="29" t="str">
        <f t="shared" si="28"/>
        <v/>
      </c>
      <c r="AH260" s="29" t="str">
        <f t="shared" si="28"/>
        <v/>
      </c>
      <c r="AI260" s="31"/>
      <c r="AJ260" s="31"/>
    </row>
    <row r="261" spans="1:36" s="26" customFormat="1" x14ac:dyDescent="0.25">
      <c r="C261" s="39"/>
      <c r="D261" s="40"/>
      <c r="G261" s="41"/>
      <c r="H261" s="18"/>
      <c r="I261" s="18"/>
      <c r="O261" s="39"/>
      <c r="R261" s="18"/>
      <c r="X261" s="18"/>
      <c r="AE261" s="39"/>
    </row>
    <row r="262" spans="1:36" x14ac:dyDescent="0.25">
      <c r="X262" s="18"/>
    </row>
    <row r="263" spans="1:36" x14ac:dyDescent="0.25">
      <c r="X263" s="18"/>
    </row>
  </sheetData>
  <sheetProtection algorithmName="SHA-512" hashValue="I4uLdD5jy4EjE75HW+sGDYRmGRkwTzyfjPMTTOB/aU8erPrfdfYnwopuxXTtXUuZTRqe1hn1WPH/ZtzPVQsWEw==" saltValue="zY80tZQ0ykaEmVvophCwRA==" spinCount="100000" sheet="1" objects="1" scenarios="1"/>
  <autoFilter ref="A10:AL260" xr:uid="{00000000-0009-0000-0000-000000000000}">
    <filterColumn colId="18">
      <customFilters>
        <customFilter operator="notEqual" val=" "/>
      </customFilters>
    </filterColumn>
  </autoFilter>
  <mergeCells count="22">
    <mergeCell ref="AG9:AG10"/>
    <mergeCell ref="AH9:AH10"/>
    <mergeCell ref="A11:I11"/>
    <mergeCell ref="A244:I244"/>
    <mergeCell ref="A9:A10"/>
    <mergeCell ref="B9:B10"/>
    <mergeCell ref="AC9:AC10"/>
    <mergeCell ref="AD9:AD10"/>
    <mergeCell ref="AE9:AE10"/>
    <mergeCell ref="AF9:AF10"/>
    <mergeCell ref="N9:N10"/>
    <mergeCell ref="O9:O10"/>
    <mergeCell ref="C3:I3"/>
    <mergeCell ref="C4:I4"/>
    <mergeCell ref="E9:G9"/>
    <mergeCell ref="C9:C10"/>
    <mergeCell ref="D9:D10"/>
    <mergeCell ref="H9:H10"/>
    <mergeCell ref="I9:I10"/>
    <mergeCell ref="C5:I5"/>
    <mergeCell ref="E7:G7"/>
    <mergeCell ref="H7:I7"/>
  </mergeCells>
  <printOptions horizontalCentered="1"/>
  <pageMargins left="0.35433070866141736" right="0.31496062992125984" top="0.43307086614173229" bottom="0.51181102362204722" header="0.19685039370078741" footer="0.19685039370078741"/>
  <pageSetup scale="60" orientation="portrait" verticalDpi="1200" r:id="rId1"/>
  <headerFooter>
    <oddFooter>&amp;C&amp;"Arial Narrow,Normal"&amp;14Hoja No   &amp;P   de   &amp;N</oddFooter>
  </headerFooter>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37"/>
  <sheetViews>
    <sheetView workbookViewId="0">
      <pane xSplit="4" ySplit="5" topLeftCell="E6" activePane="bottomRight" state="frozen"/>
      <selection pane="topRight" activeCell="E1" sqref="E1"/>
      <selection pane="bottomLeft" activeCell="A6" sqref="A6"/>
      <selection pane="bottomRight" activeCell="E8" sqref="E8"/>
    </sheetView>
  </sheetViews>
  <sheetFormatPr baseColWidth="10" defaultRowHeight="15" x14ac:dyDescent="0.25"/>
  <cols>
    <col min="1" max="1" width="11.42578125" style="59"/>
    <col min="2" max="2" width="38.28515625" style="59" customWidth="1"/>
    <col min="3" max="4" width="11.42578125" style="59"/>
    <col min="5" max="5" width="11.42578125" style="60"/>
    <col min="6" max="14" width="11.42578125" style="54"/>
    <col min="15" max="16384" width="11.42578125" style="59"/>
  </cols>
  <sheetData>
    <row r="1" spans="1:5" x14ac:dyDescent="0.25">
      <c r="E1" s="61">
        <f>COUNTIF(E5:E350,0)</f>
        <v>227</v>
      </c>
    </row>
    <row r="2" spans="1:5" x14ac:dyDescent="0.25">
      <c r="C2" s="54">
        <f>C3+Hoja2!C3</f>
        <v>122753966.82000004</v>
      </c>
    </row>
    <row r="3" spans="1:5" x14ac:dyDescent="0.25">
      <c r="C3" s="54">
        <f>SUBTOTAL(9,C5:C239)</f>
        <v>119029180.70000003</v>
      </c>
      <c r="E3" s="61">
        <f>COUNT(E5:E350)</f>
        <v>232</v>
      </c>
    </row>
    <row r="5" spans="1:5" ht="38.25" x14ac:dyDescent="0.25">
      <c r="A5" s="49" t="s">
        <v>207</v>
      </c>
      <c r="B5" s="50" t="s">
        <v>208</v>
      </c>
      <c r="C5" s="51" t="s">
        <v>209</v>
      </c>
    </row>
    <row r="6" spans="1:5" ht="51" x14ac:dyDescent="0.25">
      <c r="A6" s="52">
        <v>1</v>
      </c>
      <c r="B6" s="53" t="s">
        <v>63</v>
      </c>
      <c r="C6" s="54">
        <v>483786.12000000005</v>
      </c>
      <c r="E6" s="61">
        <f>COUNTIF(Hoja1!$C$9:$C$261,Hoja3!B6)</f>
        <v>0</v>
      </c>
    </row>
    <row r="7" spans="1:5" ht="38.25" x14ac:dyDescent="0.25">
      <c r="A7" s="52">
        <v>3</v>
      </c>
      <c r="B7" s="53" t="s">
        <v>64</v>
      </c>
      <c r="C7" s="54">
        <v>200000</v>
      </c>
      <c r="E7" s="61">
        <f>COUNTIF(Hoja1!$C$9:$C$261,Hoja3!B7)</f>
        <v>0</v>
      </c>
    </row>
    <row r="8" spans="1:5" ht="38.25" x14ac:dyDescent="0.25">
      <c r="A8" s="52">
        <v>4</v>
      </c>
      <c r="B8" s="53" t="s">
        <v>65</v>
      </c>
      <c r="C8" s="54">
        <v>300000</v>
      </c>
      <c r="E8" s="61">
        <f>COUNTIF(Hoja1!$C$9:$C$261,Hoja3!B8)</f>
        <v>0</v>
      </c>
    </row>
    <row r="9" spans="1:5" ht="51" x14ac:dyDescent="0.25">
      <c r="A9" s="52">
        <v>5</v>
      </c>
      <c r="B9" s="53" t="s">
        <v>66</v>
      </c>
      <c r="C9" s="54">
        <v>100000</v>
      </c>
      <c r="E9" s="61">
        <f>COUNTIF(Hoja1!$C$9:$C$261,Hoja3!B9)</f>
        <v>0</v>
      </c>
    </row>
    <row r="10" spans="1:5" ht="76.5" x14ac:dyDescent="0.25">
      <c r="A10" s="52">
        <v>6</v>
      </c>
      <c r="B10" s="53" t="s">
        <v>67</v>
      </c>
      <c r="C10" s="54">
        <v>400000</v>
      </c>
      <c r="E10" s="61">
        <v>1</v>
      </c>
    </row>
    <row r="11" spans="1:5" ht="25.5" x14ac:dyDescent="0.25">
      <c r="A11" s="52">
        <v>7</v>
      </c>
      <c r="B11" s="53" t="s">
        <v>68</v>
      </c>
      <c r="C11" s="54">
        <v>450000</v>
      </c>
      <c r="E11" s="61">
        <f>COUNTIF(Hoja1!$C$9:$C$261,Hoja3!B11)</f>
        <v>0</v>
      </c>
    </row>
    <row r="12" spans="1:5" ht="38.25" x14ac:dyDescent="0.25">
      <c r="A12" s="52">
        <v>8</v>
      </c>
      <c r="B12" s="53" t="s">
        <v>69</v>
      </c>
      <c r="C12" s="54">
        <v>500000</v>
      </c>
      <c r="E12" s="61">
        <f>COUNTIF(Hoja1!$C$9:$C$261,Hoja3!B12)</f>
        <v>0</v>
      </c>
    </row>
    <row r="13" spans="1:5" ht="38.25" x14ac:dyDescent="0.25">
      <c r="A13" s="52">
        <v>9</v>
      </c>
      <c r="B13" s="53" t="s">
        <v>70</v>
      </c>
      <c r="C13" s="54">
        <v>300000</v>
      </c>
      <c r="E13" s="61">
        <f>COUNTIF(Hoja1!$C$9:$C$261,Hoja3!B13)</f>
        <v>0</v>
      </c>
    </row>
    <row r="14" spans="1:5" ht="51" x14ac:dyDescent="0.25">
      <c r="A14" s="52">
        <v>10</v>
      </c>
      <c r="B14" s="53" t="s">
        <v>71</v>
      </c>
      <c r="C14" s="54">
        <v>25500</v>
      </c>
      <c r="E14" s="61">
        <f>COUNTIF(Hoja1!$C$9:$C$261,Hoja3!B14)</f>
        <v>0</v>
      </c>
    </row>
    <row r="15" spans="1:5" ht="51" x14ac:dyDescent="0.25">
      <c r="A15" s="52">
        <v>11</v>
      </c>
      <c r="B15" s="53" t="s">
        <v>72</v>
      </c>
      <c r="C15" s="54">
        <v>25500</v>
      </c>
      <c r="E15" s="61">
        <f>COUNTIF(Hoja1!$C$9:$C$261,Hoja3!B15)</f>
        <v>0</v>
      </c>
    </row>
    <row r="16" spans="1:5" ht="51" x14ac:dyDescent="0.25">
      <c r="A16" s="52">
        <v>12</v>
      </c>
      <c r="B16" s="53" t="s">
        <v>73</v>
      </c>
      <c r="C16" s="54">
        <v>80000</v>
      </c>
      <c r="E16" s="61">
        <f>COUNTIF(Hoja1!$C$9:$C$261,Hoja3!B16)</f>
        <v>0</v>
      </c>
    </row>
    <row r="17" spans="1:5" ht="38.25" x14ac:dyDescent="0.25">
      <c r="A17" s="52">
        <v>13</v>
      </c>
      <c r="B17" s="53" t="s">
        <v>74</v>
      </c>
      <c r="C17" s="54">
        <v>400000</v>
      </c>
      <c r="E17" s="61">
        <f>COUNTIF(Hoja1!$C$9:$C$261,Hoja3!B17)</f>
        <v>0</v>
      </c>
    </row>
    <row r="18" spans="1:5" ht="51" x14ac:dyDescent="0.25">
      <c r="A18" s="52">
        <v>14</v>
      </c>
      <c r="B18" s="53" t="s">
        <v>75</v>
      </c>
      <c r="C18" s="54">
        <v>380000</v>
      </c>
      <c r="E18" s="61">
        <f>COUNTIF(Hoja1!$C$9:$C$261,Hoja3!B18)</f>
        <v>0</v>
      </c>
    </row>
    <row r="19" spans="1:5" ht="51" x14ac:dyDescent="0.25">
      <c r="A19" s="52">
        <v>0</v>
      </c>
      <c r="B19" s="53" t="s">
        <v>76</v>
      </c>
      <c r="C19" s="54">
        <v>130.95999999996275</v>
      </c>
      <c r="E19" s="61">
        <f>COUNTIF(Hoja1!$C$9:$C$261,Hoja3!B19)</f>
        <v>0</v>
      </c>
    </row>
    <row r="20" spans="1:5" ht="51" x14ac:dyDescent="0.25">
      <c r="A20" s="52">
        <v>1</v>
      </c>
      <c r="B20" s="53" t="s">
        <v>77</v>
      </c>
      <c r="C20" s="54">
        <v>19803</v>
      </c>
      <c r="E20" s="61">
        <f>COUNTIF(Hoja1!$C$9:$C$261,Hoja3!B20)</f>
        <v>0</v>
      </c>
    </row>
    <row r="21" spans="1:5" ht="63.75" x14ac:dyDescent="0.25">
      <c r="A21" s="52">
        <v>2</v>
      </c>
      <c r="B21" s="53" t="s">
        <v>78</v>
      </c>
      <c r="C21" s="54">
        <v>22750</v>
      </c>
      <c r="E21" s="61">
        <f>COUNTIF(Hoja1!$C$9:$C$261,Hoja3!B21)</f>
        <v>0</v>
      </c>
    </row>
    <row r="22" spans="1:5" ht="63.75" x14ac:dyDescent="0.25">
      <c r="A22" s="52">
        <v>3</v>
      </c>
      <c r="B22" s="53" t="s">
        <v>79</v>
      </c>
      <c r="C22" s="54">
        <v>19803</v>
      </c>
      <c r="E22" s="61">
        <f>COUNTIF(Hoja1!$C$9:$C$261,Hoja3!B22)</f>
        <v>0</v>
      </c>
    </row>
    <row r="23" spans="1:5" ht="51" x14ac:dyDescent="0.25">
      <c r="A23" s="52">
        <v>4</v>
      </c>
      <c r="B23" s="53" t="s">
        <v>80</v>
      </c>
      <c r="C23" s="54">
        <v>19803</v>
      </c>
      <c r="E23" s="61">
        <f>COUNTIF(Hoja1!$C$9:$C$261,Hoja3!B23)</f>
        <v>0</v>
      </c>
    </row>
    <row r="24" spans="1:5" ht="51" x14ac:dyDescent="0.25">
      <c r="A24" s="52">
        <v>5</v>
      </c>
      <c r="B24" s="53" t="s">
        <v>81</v>
      </c>
      <c r="C24" s="54">
        <v>22750</v>
      </c>
      <c r="E24" s="61">
        <f>COUNTIF(Hoja1!$C$9:$C$261,Hoja3!B24)</f>
        <v>0</v>
      </c>
    </row>
    <row r="25" spans="1:5" ht="51" x14ac:dyDescent="0.25">
      <c r="A25" s="52">
        <v>6</v>
      </c>
      <c r="B25" s="53" t="s">
        <v>82</v>
      </c>
      <c r="C25" s="54">
        <v>9901.5</v>
      </c>
      <c r="E25" s="61">
        <f>COUNTIF(Hoja1!$C$9:$C$261,Hoja3!B25)</f>
        <v>0</v>
      </c>
    </row>
    <row r="26" spans="1:5" ht="63.75" x14ac:dyDescent="0.25">
      <c r="A26" s="52">
        <v>7</v>
      </c>
      <c r="B26" s="53" t="s">
        <v>83</v>
      </c>
      <c r="C26" s="54">
        <v>11375</v>
      </c>
      <c r="E26" s="61">
        <f>COUNTIF(Hoja1!$C$9:$C$261,Hoja3!B26)</f>
        <v>0</v>
      </c>
    </row>
    <row r="27" spans="1:5" ht="51" x14ac:dyDescent="0.25">
      <c r="A27" s="52">
        <v>8</v>
      </c>
      <c r="B27" s="53" t="s">
        <v>84</v>
      </c>
      <c r="C27" s="54">
        <v>11375</v>
      </c>
      <c r="E27" s="61">
        <f>COUNTIF(Hoja1!$C$9:$C$261,Hoja3!B27)</f>
        <v>0</v>
      </c>
    </row>
    <row r="28" spans="1:5" ht="51" x14ac:dyDescent="0.25">
      <c r="A28" s="52">
        <v>9</v>
      </c>
      <c r="B28" s="53" t="s">
        <v>85</v>
      </c>
      <c r="C28" s="54">
        <v>22750</v>
      </c>
      <c r="E28" s="61">
        <f>COUNTIF(Hoja1!$C$9:$C$261,Hoja3!B28)</f>
        <v>0</v>
      </c>
    </row>
    <row r="29" spans="1:5" ht="51" x14ac:dyDescent="0.25">
      <c r="A29" s="52">
        <v>10</v>
      </c>
      <c r="B29" s="53" t="s">
        <v>86</v>
      </c>
      <c r="C29" s="54">
        <v>19803</v>
      </c>
      <c r="E29" s="61">
        <f>COUNTIF(Hoja1!$C$9:$C$261,Hoja3!B29)</f>
        <v>0</v>
      </c>
    </row>
    <row r="30" spans="1:5" ht="51" x14ac:dyDescent="0.25">
      <c r="A30" s="52">
        <v>11</v>
      </c>
      <c r="B30" s="53" t="s">
        <v>87</v>
      </c>
      <c r="C30" s="54">
        <v>19803</v>
      </c>
      <c r="E30" s="61">
        <f>COUNTIF(Hoja1!$C$9:$C$261,Hoja3!B30)</f>
        <v>0</v>
      </c>
    </row>
    <row r="31" spans="1:5" ht="51" x14ac:dyDescent="0.25">
      <c r="A31" s="52">
        <v>12</v>
      </c>
      <c r="B31" s="53" t="s">
        <v>88</v>
      </c>
      <c r="C31" s="54">
        <v>19803</v>
      </c>
      <c r="E31" s="61">
        <f>COUNTIF(Hoja1!$C$9:$C$261,Hoja3!B31)</f>
        <v>0</v>
      </c>
    </row>
    <row r="32" spans="1:5" ht="51" x14ac:dyDescent="0.25">
      <c r="A32" s="52">
        <v>13</v>
      </c>
      <c r="B32" s="53" t="s">
        <v>89</v>
      </c>
      <c r="C32" s="54">
        <v>9901.5</v>
      </c>
      <c r="E32" s="61">
        <f>COUNTIF(Hoja1!$C$9:$C$261,Hoja3!B32)</f>
        <v>0</v>
      </c>
    </row>
    <row r="33" spans="1:5" ht="63.75" x14ac:dyDescent="0.25">
      <c r="A33" s="52">
        <v>14</v>
      </c>
      <c r="B33" s="53" t="s">
        <v>90</v>
      </c>
      <c r="C33" s="54">
        <v>9901.5</v>
      </c>
      <c r="E33" s="61">
        <f>COUNTIF(Hoja1!$C$9:$C$261,Hoja3!B33)</f>
        <v>0</v>
      </c>
    </row>
    <row r="34" spans="1:5" ht="63.75" x14ac:dyDescent="0.25">
      <c r="A34" s="52">
        <v>16</v>
      </c>
      <c r="B34" s="53" t="s">
        <v>91</v>
      </c>
      <c r="C34" s="54">
        <v>9901.5</v>
      </c>
      <c r="E34" s="61">
        <f>COUNTIF(Hoja1!$C$9:$C$261,Hoja3!B34)</f>
        <v>0</v>
      </c>
    </row>
    <row r="35" spans="1:5" ht="51" x14ac:dyDescent="0.25">
      <c r="A35" s="52">
        <v>17</v>
      </c>
      <c r="B35" s="53" t="s">
        <v>92</v>
      </c>
      <c r="C35" s="54">
        <v>34125</v>
      </c>
      <c r="E35" s="61">
        <f>COUNTIF(Hoja1!$C$9:$C$261,Hoja3!B35)</f>
        <v>0</v>
      </c>
    </row>
    <row r="36" spans="1:5" ht="51" x14ac:dyDescent="0.25">
      <c r="A36" s="52">
        <v>18</v>
      </c>
      <c r="B36" s="53" t="s">
        <v>93</v>
      </c>
      <c r="C36" s="54">
        <v>19803</v>
      </c>
      <c r="E36" s="61">
        <f>COUNTIF(Hoja1!$C$9:$C$261,Hoja3!B36)</f>
        <v>0</v>
      </c>
    </row>
    <row r="37" spans="1:5" ht="63.75" x14ac:dyDescent="0.25">
      <c r="A37" s="52">
        <v>19</v>
      </c>
      <c r="B37" s="53" t="s">
        <v>94</v>
      </c>
      <c r="C37" s="54">
        <v>19803</v>
      </c>
      <c r="E37" s="61">
        <f>COUNTIF(Hoja1!$C$9:$C$261,Hoja3!B37)</f>
        <v>0</v>
      </c>
    </row>
    <row r="38" spans="1:5" ht="63.75" x14ac:dyDescent="0.25">
      <c r="A38" s="52">
        <v>20</v>
      </c>
      <c r="B38" s="53" t="s">
        <v>95</v>
      </c>
      <c r="C38" s="54">
        <v>39606</v>
      </c>
      <c r="E38" s="61">
        <f>COUNTIF(Hoja1!$C$9:$C$261,Hoja3!B38)</f>
        <v>0</v>
      </c>
    </row>
    <row r="39" spans="1:5" ht="51" x14ac:dyDescent="0.25">
      <c r="A39" s="52">
        <v>21</v>
      </c>
      <c r="B39" s="53" t="s">
        <v>96</v>
      </c>
      <c r="C39" s="54">
        <v>19803</v>
      </c>
      <c r="E39" s="61">
        <f>COUNTIF(Hoja1!$C$9:$C$261,Hoja3!B39)</f>
        <v>0</v>
      </c>
    </row>
    <row r="40" spans="1:5" ht="51" x14ac:dyDescent="0.25">
      <c r="A40" s="52">
        <v>22</v>
      </c>
      <c r="B40" s="53" t="s">
        <v>97</v>
      </c>
      <c r="C40" s="54">
        <v>19803</v>
      </c>
      <c r="E40" s="61">
        <f>COUNTIF(Hoja1!$C$9:$C$261,Hoja3!B40)</f>
        <v>0</v>
      </c>
    </row>
    <row r="41" spans="1:5" ht="63.75" x14ac:dyDescent="0.25">
      <c r="A41" s="52">
        <v>23</v>
      </c>
      <c r="B41" s="53" t="s">
        <v>98</v>
      </c>
      <c r="C41" s="54">
        <v>9901.5</v>
      </c>
      <c r="E41" s="61">
        <f>COUNTIF(Hoja1!$C$9:$C$261,Hoja3!B41)</f>
        <v>0</v>
      </c>
    </row>
    <row r="42" spans="1:5" ht="51" x14ac:dyDescent="0.25">
      <c r="A42" s="52">
        <v>24</v>
      </c>
      <c r="B42" s="53" t="s">
        <v>99</v>
      </c>
      <c r="C42" s="54">
        <v>19803</v>
      </c>
      <c r="E42" s="61">
        <f>COUNTIF(Hoja1!$C$9:$C$261,Hoja3!B42)</f>
        <v>0</v>
      </c>
    </row>
    <row r="43" spans="1:5" ht="51" x14ac:dyDescent="0.25">
      <c r="A43" s="52">
        <v>25</v>
      </c>
      <c r="B43" s="53" t="s">
        <v>100</v>
      </c>
      <c r="C43" s="54">
        <v>22750</v>
      </c>
      <c r="E43" s="61">
        <f>COUNTIF(Hoja1!$C$9:$C$261,Hoja3!B43)</f>
        <v>0</v>
      </c>
    </row>
    <row r="44" spans="1:5" ht="51" x14ac:dyDescent="0.25">
      <c r="A44" s="52">
        <v>26</v>
      </c>
      <c r="B44" s="53" t="s">
        <v>101</v>
      </c>
      <c r="C44" s="54">
        <v>34125</v>
      </c>
      <c r="E44" s="61">
        <f>COUNTIF(Hoja1!$C$9:$C$261,Hoja3!B44)</f>
        <v>0</v>
      </c>
    </row>
    <row r="45" spans="1:5" ht="51" x14ac:dyDescent="0.25">
      <c r="A45" s="52">
        <v>27</v>
      </c>
      <c r="B45" s="53" t="s">
        <v>102</v>
      </c>
      <c r="C45" s="54">
        <v>22750</v>
      </c>
      <c r="E45" s="61">
        <f>COUNTIF(Hoja1!$C$9:$C$261,Hoja3!B45)</f>
        <v>0</v>
      </c>
    </row>
    <row r="46" spans="1:5" ht="51" x14ac:dyDescent="0.25">
      <c r="A46" s="52">
        <v>28</v>
      </c>
      <c r="B46" s="53" t="s">
        <v>103</v>
      </c>
      <c r="C46" s="54">
        <v>11375</v>
      </c>
      <c r="E46" s="61">
        <f>COUNTIF(Hoja1!$C$9:$C$261,Hoja3!B46)</f>
        <v>0</v>
      </c>
    </row>
    <row r="47" spans="1:5" ht="51" x14ac:dyDescent="0.25">
      <c r="A47" s="52">
        <v>29</v>
      </c>
      <c r="B47" s="53" t="s">
        <v>104</v>
      </c>
      <c r="C47" s="54">
        <v>22750</v>
      </c>
      <c r="E47" s="61">
        <f>COUNTIF(Hoja1!$C$9:$C$261,Hoja3!B47)</f>
        <v>0</v>
      </c>
    </row>
    <row r="48" spans="1:5" ht="51" x14ac:dyDescent="0.25">
      <c r="A48" s="52">
        <v>30</v>
      </c>
      <c r="B48" s="53" t="s">
        <v>105</v>
      </c>
      <c r="C48" s="54">
        <v>19803</v>
      </c>
      <c r="E48" s="61">
        <f>COUNTIF(Hoja1!$C$9:$C$261,Hoja3!B48)</f>
        <v>0</v>
      </c>
    </row>
    <row r="49" spans="1:5" ht="63.75" x14ac:dyDescent="0.25">
      <c r="A49" s="52">
        <v>31</v>
      </c>
      <c r="B49" s="53" t="s">
        <v>106</v>
      </c>
      <c r="C49" s="54">
        <v>11375</v>
      </c>
      <c r="E49" s="61">
        <f>COUNTIF(Hoja1!$C$9:$C$261,Hoja3!B49)</f>
        <v>0</v>
      </c>
    </row>
    <row r="50" spans="1:5" ht="51" x14ac:dyDescent="0.25">
      <c r="A50" s="52">
        <v>32</v>
      </c>
      <c r="B50" s="53" t="s">
        <v>107</v>
      </c>
      <c r="C50" s="54">
        <v>22750</v>
      </c>
      <c r="E50" s="61">
        <f>COUNTIF(Hoja1!$C$9:$C$261,Hoja3!B50)</f>
        <v>0</v>
      </c>
    </row>
    <row r="51" spans="1:5" ht="51" x14ac:dyDescent="0.25">
      <c r="A51" s="52">
        <v>33</v>
      </c>
      <c r="B51" s="53" t="s">
        <v>104</v>
      </c>
      <c r="C51" s="54">
        <v>22750</v>
      </c>
      <c r="E51" s="61">
        <f>COUNTIF(Hoja1!$C$9:$C$261,Hoja3!B51)</f>
        <v>0</v>
      </c>
    </row>
    <row r="52" spans="1:5" ht="51" x14ac:dyDescent="0.25">
      <c r="A52" s="52">
        <v>34</v>
      </c>
      <c r="B52" s="53" t="s">
        <v>108</v>
      </c>
      <c r="C52" s="54">
        <v>11375</v>
      </c>
      <c r="E52" s="61">
        <f>COUNTIF(Hoja1!$C$9:$C$261,Hoja3!B52)</f>
        <v>0</v>
      </c>
    </row>
    <row r="53" spans="1:5" ht="63.75" x14ac:dyDescent="0.25">
      <c r="A53" s="52">
        <v>35</v>
      </c>
      <c r="B53" s="53" t="s">
        <v>109</v>
      </c>
      <c r="C53" s="54">
        <v>11375</v>
      </c>
      <c r="E53" s="61">
        <f>COUNTIF(Hoja1!$C$9:$C$261,Hoja3!B53)</f>
        <v>0</v>
      </c>
    </row>
    <row r="54" spans="1:5" ht="76.5" x14ac:dyDescent="0.25">
      <c r="A54" s="52">
        <v>36</v>
      </c>
      <c r="B54" s="53" t="s">
        <v>110</v>
      </c>
      <c r="C54" s="54">
        <v>11375</v>
      </c>
      <c r="E54" s="61">
        <f>COUNTIF(Hoja1!$C$9:$C$261,Hoja3!B54)</f>
        <v>0</v>
      </c>
    </row>
    <row r="55" spans="1:5" ht="51" x14ac:dyDescent="0.25">
      <c r="A55" s="52">
        <v>37</v>
      </c>
      <c r="B55" s="53" t="s">
        <v>111</v>
      </c>
      <c r="C55" s="54">
        <v>11375</v>
      </c>
      <c r="E55" s="61">
        <f>COUNTIF(Hoja1!$C$9:$C$261,Hoja3!B55)</f>
        <v>0</v>
      </c>
    </row>
    <row r="56" spans="1:5" ht="51" x14ac:dyDescent="0.25">
      <c r="A56" s="52">
        <v>38</v>
      </c>
      <c r="B56" s="53" t="s">
        <v>112</v>
      </c>
      <c r="C56" s="54">
        <v>34125</v>
      </c>
      <c r="E56" s="61">
        <f>COUNTIF(Hoja1!$C$9:$C$261,Hoja3!B56)</f>
        <v>0</v>
      </c>
    </row>
    <row r="57" spans="1:5" ht="63.75" x14ac:dyDescent="0.25">
      <c r="A57" s="52">
        <v>39</v>
      </c>
      <c r="B57" s="53" t="s">
        <v>113</v>
      </c>
      <c r="C57" s="54">
        <v>22750</v>
      </c>
      <c r="E57" s="61">
        <f>COUNTIF(Hoja1!$C$9:$C$261,Hoja3!B57)</f>
        <v>0</v>
      </c>
    </row>
    <row r="58" spans="1:5" ht="63.75" x14ac:dyDescent="0.25">
      <c r="A58" s="52">
        <v>40</v>
      </c>
      <c r="B58" s="53" t="s">
        <v>114</v>
      </c>
      <c r="C58" s="54">
        <v>39606</v>
      </c>
      <c r="E58" s="61">
        <f>COUNTIF(Hoja1!$C$9:$C$261,Hoja3!B58)</f>
        <v>0</v>
      </c>
    </row>
    <row r="59" spans="1:5" ht="51" x14ac:dyDescent="0.25">
      <c r="A59" s="52">
        <v>41</v>
      </c>
      <c r="B59" s="53" t="s">
        <v>104</v>
      </c>
      <c r="C59" s="54">
        <v>41184.5</v>
      </c>
      <c r="E59" s="61">
        <f>COUNTIF(Hoja1!$C$9:$C$261,Hoja3!B59)</f>
        <v>0</v>
      </c>
    </row>
    <row r="60" spans="1:5" ht="51" x14ac:dyDescent="0.25">
      <c r="A60" s="52">
        <v>42</v>
      </c>
      <c r="B60" s="53" t="s">
        <v>104</v>
      </c>
      <c r="C60" s="54">
        <v>28000</v>
      </c>
      <c r="E60" s="61">
        <f>COUNTIF(Hoja1!$C$9:$C$261,Hoja3!B60)</f>
        <v>0</v>
      </c>
    </row>
    <row r="61" spans="1:5" ht="63.75" x14ac:dyDescent="0.25">
      <c r="A61" s="52">
        <v>43</v>
      </c>
      <c r="B61" s="53" t="s">
        <v>115</v>
      </c>
      <c r="C61" s="54">
        <v>22750</v>
      </c>
      <c r="E61" s="61">
        <f>COUNTIF(Hoja1!$C$9:$C$261,Hoja3!B61)</f>
        <v>0</v>
      </c>
    </row>
    <row r="62" spans="1:5" ht="51" x14ac:dyDescent="0.25">
      <c r="A62" s="52">
        <v>44</v>
      </c>
      <c r="B62" s="53" t="s">
        <v>116</v>
      </c>
      <c r="C62" s="54">
        <v>22750</v>
      </c>
      <c r="E62" s="61">
        <f>COUNTIF(Hoja1!$C$9:$C$261,Hoja3!B62)</f>
        <v>0</v>
      </c>
    </row>
    <row r="63" spans="1:5" ht="51" x14ac:dyDescent="0.25">
      <c r="A63" s="52">
        <v>45</v>
      </c>
      <c r="B63" s="53" t="s">
        <v>117</v>
      </c>
      <c r="C63" s="54">
        <v>19803</v>
      </c>
      <c r="E63" s="61">
        <f>COUNTIF(Hoja1!$C$9:$C$261,Hoja3!B63)</f>
        <v>0</v>
      </c>
    </row>
    <row r="64" spans="1:5" ht="51" x14ac:dyDescent="0.25">
      <c r="A64" s="52">
        <v>46</v>
      </c>
      <c r="B64" s="53" t="s">
        <v>118</v>
      </c>
      <c r="C64" s="54">
        <v>22750</v>
      </c>
      <c r="E64" s="61">
        <f>COUNTIF(Hoja1!$C$9:$C$261,Hoja3!B64)</f>
        <v>0</v>
      </c>
    </row>
    <row r="65" spans="1:5" ht="63.75" x14ac:dyDescent="0.25">
      <c r="A65" s="52">
        <v>47</v>
      </c>
      <c r="B65" s="53" t="s">
        <v>119</v>
      </c>
      <c r="C65" s="54">
        <v>34125</v>
      </c>
      <c r="E65" s="61">
        <f>COUNTIF(Hoja1!$C$9:$C$261,Hoja3!B65)</f>
        <v>0</v>
      </c>
    </row>
    <row r="66" spans="1:5" ht="51" x14ac:dyDescent="0.25">
      <c r="A66" s="52">
        <v>48</v>
      </c>
      <c r="B66" s="53" t="s">
        <v>120</v>
      </c>
      <c r="C66" s="54">
        <v>22750</v>
      </c>
      <c r="E66" s="61">
        <f>COUNTIF(Hoja1!$C$9:$C$261,Hoja3!B66)</f>
        <v>0</v>
      </c>
    </row>
    <row r="67" spans="1:5" ht="51" x14ac:dyDescent="0.25">
      <c r="A67" s="52">
        <v>49</v>
      </c>
      <c r="B67" s="53" t="s">
        <v>121</v>
      </c>
      <c r="C67" s="54">
        <v>9901.5</v>
      </c>
      <c r="E67" s="61">
        <f>COUNTIF(Hoja1!$C$9:$C$261,Hoja3!B67)</f>
        <v>0</v>
      </c>
    </row>
    <row r="68" spans="1:5" ht="76.5" x14ac:dyDescent="0.25">
      <c r="A68" s="52">
        <v>50</v>
      </c>
      <c r="B68" s="53" t="s">
        <v>210</v>
      </c>
      <c r="C68" s="54">
        <v>11375</v>
      </c>
      <c r="E68" s="61">
        <f>COUNTIF(Hoja1!$C$9:$C$261,Hoja3!B68)</f>
        <v>0</v>
      </c>
    </row>
    <row r="69" spans="1:5" ht="51" x14ac:dyDescent="0.25">
      <c r="A69" s="52">
        <v>51</v>
      </c>
      <c r="B69" s="53" t="s">
        <v>211</v>
      </c>
      <c r="C69" s="54">
        <v>1499999.54</v>
      </c>
      <c r="E69" s="61">
        <f>COUNTIF(Hoja1!$C$9:$C$261,Hoja3!B69)</f>
        <v>0</v>
      </c>
    </row>
    <row r="70" spans="1:5" ht="38.25" x14ac:dyDescent="0.25">
      <c r="A70" s="52">
        <v>2</v>
      </c>
      <c r="B70" s="53" t="s">
        <v>122</v>
      </c>
      <c r="C70" s="54">
        <v>48464.91</v>
      </c>
      <c r="E70" s="61">
        <f>COUNTIF(Hoja1!$C$9:$C$261,Hoja3!B70)</f>
        <v>0</v>
      </c>
    </row>
    <row r="71" spans="1:5" ht="38.25" x14ac:dyDescent="0.25">
      <c r="A71" s="52">
        <v>0</v>
      </c>
      <c r="B71" s="53" t="s">
        <v>123</v>
      </c>
      <c r="C71" s="54">
        <v>0.37999999988824129</v>
      </c>
      <c r="E71" s="61">
        <f>COUNTIF(Hoja1!$C$9:$C$261,Hoja3!B71)</f>
        <v>0</v>
      </c>
    </row>
    <row r="72" spans="1:5" ht="51" x14ac:dyDescent="0.25">
      <c r="A72" s="52">
        <v>1</v>
      </c>
      <c r="B72" s="53" t="s">
        <v>212</v>
      </c>
      <c r="C72" s="54">
        <v>896284.53000000014</v>
      </c>
      <c r="E72" s="61">
        <f>COUNTIF(Hoja1!$C$9:$C$261,Hoja3!B72)</f>
        <v>0</v>
      </c>
    </row>
    <row r="73" spans="1:5" ht="51" x14ac:dyDescent="0.25">
      <c r="A73" s="52">
        <v>2</v>
      </c>
      <c r="B73" s="53" t="s">
        <v>213</v>
      </c>
      <c r="C73" s="54">
        <v>585900</v>
      </c>
      <c r="E73" s="61">
        <f>COUNTIF(Hoja1!$C$9:$C$261,Hoja3!B73)</f>
        <v>0</v>
      </c>
    </row>
    <row r="74" spans="1:5" ht="51" x14ac:dyDescent="0.25">
      <c r="A74" s="52">
        <v>3</v>
      </c>
      <c r="B74" s="53" t="s">
        <v>214</v>
      </c>
      <c r="C74" s="54">
        <v>283500</v>
      </c>
      <c r="E74" s="61">
        <f>COUNTIF(Hoja1!$C$9:$C$261,Hoja3!B74)</f>
        <v>0</v>
      </c>
    </row>
    <row r="75" spans="1:5" ht="51" x14ac:dyDescent="0.25">
      <c r="A75" s="52">
        <v>4</v>
      </c>
      <c r="B75" s="53" t="s">
        <v>215</v>
      </c>
      <c r="C75" s="54">
        <v>236250</v>
      </c>
      <c r="E75" s="61">
        <f>COUNTIF(Hoja1!$C$9:$C$261,Hoja3!B75)</f>
        <v>0</v>
      </c>
    </row>
    <row r="76" spans="1:5" ht="51" x14ac:dyDescent="0.25">
      <c r="A76" s="52">
        <v>5</v>
      </c>
      <c r="B76" s="53" t="s">
        <v>216</v>
      </c>
      <c r="C76" s="54">
        <v>189000</v>
      </c>
      <c r="E76" s="61">
        <f>COUNTIF(Hoja1!$C$9:$C$261,Hoja3!B76)</f>
        <v>0</v>
      </c>
    </row>
    <row r="77" spans="1:5" ht="63.75" x14ac:dyDescent="0.25">
      <c r="A77" s="52">
        <v>6</v>
      </c>
      <c r="B77" s="53" t="s">
        <v>217</v>
      </c>
      <c r="C77" s="54">
        <v>283500</v>
      </c>
      <c r="E77" s="61">
        <f>COUNTIF(Hoja1!$C$9:$C$261,Hoja3!B77)</f>
        <v>0</v>
      </c>
    </row>
    <row r="78" spans="1:5" ht="38.25" x14ac:dyDescent="0.25">
      <c r="A78" s="52">
        <v>7</v>
      </c>
      <c r="B78" s="53" t="s">
        <v>218</v>
      </c>
      <c r="C78" s="54">
        <v>141750</v>
      </c>
      <c r="E78" s="61">
        <f>COUNTIF(Hoja1!$C$9:$C$261,Hoja3!B78)</f>
        <v>0</v>
      </c>
    </row>
    <row r="79" spans="1:5" ht="51" x14ac:dyDescent="0.25">
      <c r="A79" s="52">
        <v>8</v>
      </c>
      <c r="B79" s="53" t="s">
        <v>219</v>
      </c>
      <c r="C79" s="54">
        <v>122850</v>
      </c>
      <c r="E79" s="61">
        <f>COUNTIF(Hoja1!$C$9:$C$261,Hoja3!B79)</f>
        <v>0</v>
      </c>
    </row>
    <row r="80" spans="1:5" ht="38.25" x14ac:dyDescent="0.25">
      <c r="A80" s="52">
        <v>9</v>
      </c>
      <c r="B80" s="53" t="s">
        <v>220</v>
      </c>
      <c r="C80" s="54">
        <v>75600</v>
      </c>
      <c r="E80" s="61">
        <f>COUNTIF(Hoja1!$C$9:$C$261,Hoja3!B80)</f>
        <v>0</v>
      </c>
    </row>
    <row r="81" spans="1:5" ht="51" x14ac:dyDescent="0.25">
      <c r="A81" s="52">
        <v>10</v>
      </c>
      <c r="B81" s="53" t="s">
        <v>221</v>
      </c>
      <c r="C81" s="54">
        <v>94500</v>
      </c>
      <c r="E81" s="61">
        <f>COUNTIF(Hoja1!$C$9:$C$261,Hoja3!B81)</f>
        <v>0</v>
      </c>
    </row>
    <row r="82" spans="1:5" ht="51" x14ac:dyDescent="0.25">
      <c r="A82" s="52">
        <v>11</v>
      </c>
      <c r="B82" s="53" t="s">
        <v>222</v>
      </c>
      <c r="C82" s="54">
        <v>28350</v>
      </c>
      <c r="E82" s="61">
        <f>COUNTIF(Hoja1!$C$9:$C$261,Hoja3!B82)</f>
        <v>0</v>
      </c>
    </row>
    <row r="83" spans="1:5" ht="51" x14ac:dyDescent="0.25">
      <c r="A83" s="52">
        <v>12</v>
      </c>
      <c r="B83" s="53" t="s">
        <v>223</v>
      </c>
      <c r="C83" s="54">
        <v>66150</v>
      </c>
      <c r="E83" s="61">
        <f>COUNTIF(Hoja1!$C$9:$C$261,Hoja3!B83)</f>
        <v>0</v>
      </c>
    </row>
    <row r="84" spans="1:5" ht="38.25" x14ac:dyDescent="0.25">
      <c r="A84" s="52">
        <v>13</v>
      </c>
      <c r="B84" s="53" t="s">
        <v>224</v>
      </c>
      <c r="C84" s="54">
        <v>47250</v>
      </c>
      <c r="E84" s="61">
        <f>COUNTIF(Hoja1!$C$9:$C$261,Hoja3!B84)</f>
        <v>0</v>
      </c>
    </row>
    <row r="85" spans="1:5" ht="51" x14ac:dyDescent="0.25">
      <c r="A85" s="52">
        <v>14</v>
      </c>
      <c r="B85" s="53" t="s">
        <v>225</v>
      </c>
      <c r="C85" s="54">
        <v>47250</v>
      </c>
      <c r="E85" s="61">
        <f>COUNTIF(Hoja1!$C$9:$C$261,Hoja3!B85)</f>
        <v>0</v>
      </c>
    </row>
    <row r="86" spans="1:5" ht="51" x14ac:dyDescent="0.25">
      <c r="A86" s="52">
        <v>15</v>
      </c>
      <c r="B86" s="53" t="s">
        <v>226</v>
      </c>
      <c r="C86" s="54">
        <v>94500</v>
      </c>
      <c r="E86" s="61">
        <f>COUNTIF(Hoja1!$C$9:$C$261,Hoja3!B86)</f>
        <v>0</v>
      </c>
    </row>
    <row r="87" spans="1:5" ht="51" x14ac:dyDescent="0.25">
      <c r="A87" s="52">
        <v>16</v>
      </c>
      <c r="B87" s="53" t="s">
        <v>227</v>
      </c>
      <c r="C87" s="54">
        <v>94500</v>
      </c>
      <c r="E87" s="61">
        <f>COUNTIF(Hoja1!$C$9:$C$261,Hoja3!B87)</f>
        <v>0</v>
      </c>
    </row>
    <row r="88" spans="1:5" ht="51" x14ac:dyDescent="0.25">
      <c r="A88" s="52">
        <v>17</v>
      </c>
      <c r="B88" s="53" t="s">
        <v>228</v>
      </c>
      <c r="C88" s="54">
        <v>236250</v>
      </c>
      <c r="E88" s="61">
        <f>COUNTIF(Hoja1!$C$9:$C$261,Hoja3!B88)</f>
        <v>0</v>
      </c>
    </row>
    <row r="89" spans="1:5" ht="51" x14ac:dyDescent="0.25">
      <c r="A89" s="52">
        <v>18</v>
      </c>
      <c r="B89" s="53" t="s">
        <v>229</v>
      </c>
      <c r="C89" s="54">
        <v>75600</v>
      </c>
      <c r="E89" s="61">
        <f>COUNTIF(Hoja1!$C$9:$C$261,Hoja3!B89)</f>
        <v>0</v>
      </c>
    </row>
    <row r="90" spans="1:5" ht="51" x14ac:dyDescent="0.25">
      <c r="A90" s="52">
        <v>19</v>
      </c>
      <c r="B90" s="53" t="s">
        <v>230</v>
      </c>
      <c r="C90" s="54">
        <v>94500</v>
      </c>
      <c r="E90" s="61">
        <f>COUNTIF(Hoja1!$C$9:$C$261,Hoja3!B90)</f>
        <v>0</v>
      </c>
    </row>
    <row r="91" spans="1:5" ht="38.25" x14ac:dyDescent="0.25">
      <c r="A91" s="52">
        <v>1</v>
      </c>
      <c r="B91" s="53" t="s">
        <v>231</v>
      </c>
      <c r="C91" s="54">
        <v>150000</v>
      </c>
      <c r="E91" s="61">
        <f>COUNTIF(Hoja1!$C$9:$C$261,Hoja3!B91)</f>
        <v>0</v>
      </c>
    </row>
    <row r="92" spans="1:5" ht="38.25" x14ac:dyDescent="0.25">
      <c r="A92" s="52">
        <v>2</v>
      </c>
      <c r="B92" s="53" t="s">
        <v>232</v>
      </c>
      <c r="C92" s="54">
        <v>75000</v>
      </c>
      <c r="E92" s="61">
        <f>COUNTIF(Hoja1!$C$9:$C$261,Hoja3!B92)</f>
        <v>0</v>
      </c>
    </row>
    <row r="93" spans="1:5" ht="38.25" x14ac:dyDescent="0.25">
      <c r="A93" s="52">
        <v>3</v>
      </c>
      <c r="B93" s="53" t="s">
        <v>233</v>
      </c>
      <c r="C93" s="54">
        <v>87500</v>
      </c>
      <c r="E93" s="61">
        <f>COUNTIF(Hoja1!$C$9:$C$261,Hoja3!B93)</f>
        <v>0</v>
      </c>
    </row>
    <row r="94" spans="1:5" ht="38.25" x14ac:dyDescent="0.25">
      <c r="A94" s="52">
        <v>4</v>
      </c>
      <c r="B94" s="53" t="s">
        <v>234</v>
      </c>
      <c r="C94" s="54">
        <v>100000</v>
      </c>
      <c r="E94" s="61">
        <f>COUNTIF(Hoja1!$C$9:$C$261,Hoja3!B94)</f>
        <v>0</v>
      </c>
    </row>
    <row r="95" spans="1:5" ht="38.25" x14ac:dyDescent="0.25">
      <c r="A95" s="52">
        <v>5</v>
      </c>
      <c r="B95" s="53" t="s">
        <v>235</v>
      </c>
      <c r="C95" s="54">
        <v>100000</v>
      </c>
      <c r="E95" s="61">
        <f>COUNTIF(Hoja1!$C$9:$C$261,Hoja3!B95)</f>
        <v>0</v>
      </c>
    </row>
    <row r="96" spans="1:5" ht="38.25" x14ac:dyDescent="0.25">
      <c r="A96" s="52">
        <v>6</v>
      </c>
      <c r="B96" s="53" t="s">
        <v>236</v>
      </c>
      <c r="C96" s="54">
        <v>80000</v>
      </c>
      <c r="E96" s="61">
        <f>COUNTIF(Hoja1!$C$9:$C$261,Hoja3!B96)</f>
        <v>0</v>
      </c>
    </row>
    <row r="97" spans="1:5" ht="51" x14ac:dyDescent="0.25">
      <c r="A97" s="52">
        <v>7</v>
      </c>
      <c r="B97" s="53" t="s">
        <v>237</v>
      </c>
      <c r="C97" s="54">
        <v>75000</v>
      </c>
      <c r="E97" s="61">
        <f>COUNTIF(Hoja1!$C$9:$C$261,Hoja3!B97)</f>
        <v>0</v>
      </c>
    </row>
    <row r="98" spans="1:5" ht="38.25" x14ac:dyDescent="0.25">
      <c r="A98" s="52">
        <v>8</v>
      </c>
      <c r="B98" s="53" t="s">
        <v>238</v>
      </c>
      <c r="C98" s="54">
        <v>75000</v>
      </c>
      <c r="E98" s="61">
        <f>COUNTIF(Hoja1!$C$9:$C$261,Hoja3!B98)</f>
        <v>0</v>
      </c>
    </row>
    <row r="99" spans="1:5" ht="38.25" x14ac:dyDescent="0.25">
      <c r="A99" s="52">
        <v>9</v>
      </c>
      <c r="B99" s="53" t="s">
        <v>239</v>
      </c>
      <c r="C99" s="54">
        <v>50000</v>
      </c>
      <c r="E99" s="61">
        <f>COUNTIF(Hoja1!$C$9:$C$261,Hoja3!B99)</f>
        <v>0</v>
      </c>
    </row>
    <row r="100" spans="1:5" ht="38.25" x14ac:dyDescent="0.25">
      <c r="A100" s="52">
        <v>10</v>
      </c>
      <c r="B100" s="53" t="s">
        <v>240</v>
      </c>
      <c r="C100" s="54">
        <v>50000</v>
      </c>
      <c r="E100" s="61">
        <f>COUNTIF(Hoja1!$C$9:$C$261,Hoja3!B100)</f>
        <v>0</v>
      </c>
    </row>
    <row r="101" spans="1:5" ht="38.25" x14ac:dyDescent="0.25">
      <c r="A101" s="52">
        <v>11</v>
      </c>
      <c r="B101" s="53" t="s">
        <v>241</v>
      </c>
      <c r="C101" s="54">
        <v>45000</v>
      </c>
      <c r="E101" s="61">
        <f>COUNTIF(Hoja1!$C$9:$C$261,Hoja3!B101)</f>
        <v>0</v>
      </c>
    </row>
    <row r="102" spans="1:5" ht="38.25" x14ac:dyDescent="0.25">
      <c r="A102" s="52">
        <v>12</v>
      </c>
      <c r="B102" s="53" t="s">
        <v>242</v>
      </c>
      <c r="C102" s="54">
        <v>32500</v>
      </c>
      <c r="E102" s="61">
        <f>COUNTIF(Hoja1!$C$9:$C$261,Hoja3!B102)</f>
        <v>0</v>
      </c>
    </row>
    <row r="103" spans="1:5" ht="38.25" x14ac:dyDescent="0.25">
      <c r="A103" s="52">
        <v>13</v>
      </c>
      <c r="B103" s="53" t="s">
        <v>243</v>
      </c>
      <c r="C103" s="54">
        <v>15000</v>
      </c>
      <c r="E103" s="61">
        <f>COUNTIF(Hoja1!$C$9:$C$261,Hoja3!B103)</f>
        <v>0</v>
      </c>
    </row>
    <row r="104" spans="1:5" ht="38.25" x14ac:dyDescent="0.25">
      <c r="A104" s="52">
        <v>14</v>
      </c>
      <c r="B104" s="53" t="s">
        <v>244</v>
      </c>
      <c r="C104" s="54">
        <v>62500</v>
      </c>
      <c r="E104" s="61">
        <f>COUNTIF(Hoja1!$C$9:$C$261,Hoja3!B104)</f>
        <v>0</v>
      </c>
    </row>
    <row r="105" spans="1:5" ht="38.25" x14ac:dyDescent="0.25">
      <c r="A105" s="52">
        <v>15</v>
      </c>
      <c r="B105" s="53" t="s">
        <v>245</v>
      </c>
      <c r="C105" s="54">
        <v>32500</v>
      </c>
      <c r="E105" s="61">
        <f>COUNTIF(Hoja1!$C$9:$C$261,Hoja3!B105)</f>
        <v>0</v>
      </c>
    </row>
    <row r="106" spans="1:5" ht="51" x14ac:dyDescent="0.25">
      <c r="A106" s="52">
        <v>16</v>
      </c>
      <c r="B106" s="53" t="s">
        <v>246</v>
      </c>
      <c r="C106" s="54">
        <v>25000</v>
      </c>
      <c r="E106" s="61">
        <f>COUNTIF(Hoja1!$C$9:$C$261,Hoja3!B106)</f>
        <v>0</v>
      </c>
    </row>
    <row r="107" spans="1:5" ht="38.25" x14ac:dyDescent="0.25">
      <c r="A107" s="52">
        <v>17</v>
      </c>
      <c r="B107" s="53" t="s">
        <v>247</v>
      </c>
      <c r="C107" s="54">
        <v>12500</v>
      </c>
      <c r="E107" s="61">
        <f>COUNTIF(Hoja1!$C$9:$C$261,Hoja3!B107)</f>
        <v>0</v>
      </c>
    </row>
    <row r="108" spans="1:5" ht="38.25" x14ac:dyDescent="0.25">
      <c r="A108" s="52">
        <v>18</v>
      </c>
      <c r="B108" s="53" t="s">
        <v>248</v>
      </c>
      <c r="C108" s="54">
        <v>12500</v>
      </c>
      <c r="E108" s="61">
        <f>COUNTIF(Hoja1!$C$9:$C$261,Hoja3!B108)</f>
        <v>0</v>
      </c>
    </row>
    <row r="109" spans="1:5" ht="38.25" x14ac:dyDescent="0.25">
      <c r="A109" s="52">
        <v>19</v>
      </c>
      <c r="B109" s="53" t="s">
        <v>249</v>
      </c>
      <c r="C109" s="54">
        <v>27500</v>
      </c>
      <c r="E109" s="61">
        <f>COUNTIF(Hoja1!$C$9:$C$261,Hoja3!B109)</f>
        <v>0</v>
      </c>
    </row>
    <row r="110" spans="1:5" ht="38.25" x14ac:dyDescent="0.25">
      <c r="A110" s="52">
        <v>20</v>
      </c>
      <c r="B110" s="53" t="s">
        <v>250</v>
      </c>
      <c r="C110" s="54">
        <v>7500</v>
      </c>
      <c r="E110" s="61">
        <f>COUNTIF(Hoja1!$C$9:$C$261,Hoja3!B110)</f>
        <v>0</v>
      </c>
    </row>
    <row r="111" spans="1:5" ht="38.25" x14ac:dyDescent="0.25">
      <c r="A111" s="52">
        <v>21</v>
      </c>
      <c r="B111" s="53" t="s">
        <v>251</v>
      </c>
      <c r="C111" s="54">
        <v>15000</v>
      </c>
      <c r="E111" s="61">
        <f>COUNTIF(Hoja1!$C$9:$C$261,Hoja3!B111)</f>
        <v>0</v>
      </c>
    </row>
    <row r="112" spans="1:5" ht="38.25" x14ac:dyDescent="0.25">
      <c r="A112" s="52">
        <v>22</v>
      </c>
      <c r="B112" s="53" t="s">
        <v>252</v>
      </c>
      <c r="C112" s="54">
        <v>17500</v>
      </c>
      <c r="E112" s="61">
        <f>COUNTIF(Hoja1!$C$9:$C$261,Hoja3!B112)</f>
        <v>0</v>
      </c>
    </row>
    <row r="113" spans="1:5" ht="38.25" x14ac:dyDescent="0.25">
      <c r="A113" s="52">
        <v>23</v>
      </c>
      <c r="B113" s="53" t="s">
        <v>253</v>
      </c>
      <c r="C113" s="54">
        <v>55000</v>
      </c>
      <c r="E113" s="61">
        <f>COUNTIF(Hoja1!$C$9:$C$261,Hoja3!B113)</f>
        <v>0</v>
      </c>
    </row>
    <row r="114" spans="1:5" ht="38.25" x14ac:dyDescent="0.25">
      <c r="A114" s="52">
        <v>24</v>
      </c>
      <c r="B114" s="53" t="s">
        <v>254</v>
      </c>
      <c r="C114" s="54">
        <v>62500</v>
      </c>
      <c r="E114" s="61">
        <f>COUNTIF(Hoja1!$C$9:$C$261,Hoja3!B114)</f>
        <v>0</v>
      </c>
    </row>
    <row r="115" spans="1:5" ht="38.25" x14ac:dyDescent="0.25">
      <c r="A115" s="52">
        <v>25</v>
      </c>
      <c r="B115" s="53" t="s">
        <v>255</v>
      </c>
      <c r="C115" s="54">
        <v>25000</v>
      </c>
      <c r="E115" s="61">
        <f>COUNTIF(Hoja1!$C$9:$C$261,Hoja3!B115)</f>
        <v>0</v>
      </c>
    </row>
    <row r="116" spans="1:5" ht="38.25" x14ac:dyDescent="0.25">
      <c r="A116" s="52">
        <v>26</v>
      </c>
      <c r="B116" s="53" t="s">
        <v>256</v>
      </c>
      <c r="C116" s="54">
        <v>62500</v>
      </c>
      <c r="E116" s="61">
        <f>COUNTIF(Hoja1!$C$9:$C$261,Hoja3!B116)</f>
        <v>0</v>
      </c>
    </row>
    <row r="117" spans="1:5" ht="51" x14ac:dyDescent="0.25">
      <c r="A117" s="52">
        <v>27</v>
      </c>
      <c r="B117" s="53" t="s">
        <v>257</v>
      </c>
      <c r="C117" s="54">
        <v>25000</v>
      </c>
      <c r="E117" s="61">
        <f>COUNTIF(Hoja1!$C$9:$C$261,Hoja3!B117)</f>
        <v>0</v>
      </c>
    </row>
    <row r="118" spans="1:5" ht="38.25" x14ac:dyDescent="0.25">
      <c r="A118" s="52">
        <v>28</v>
      </c>
      <c r="B118" s="53" t="s">
        <v>258</v>
      </c>
      <c r="C118" s="54">
        <v>90000</v>
      </c>
      <c r="E118" s="61">
        <f>COUNTIF(Hoja1!$C$9:$C$261,Hoja3!B118)</f>
        <v>0</v>
      </c>
    </row>
    <row r="119" spans="1:5" ht="38.25" x14ac:dyDescent="0.25">
      <c r="A119" s="52">
        <v>29</v>
      </c>
      <c r="B119" s="53" t="s">
        <v>259</v>
      </c>
      <c r="C119" s="54">
        <v>40000</v>
      </c>
      <c r="E119" s="61">
        <f>COUNTIF(Hoja1!$C$9:$C$261,Hoja3!B119)</f>
        <v>0</v>
      </c>
    </row>
    <row r="120" spans="1:5" ht="38.25" x14ac:dyDescent="0.25">
      <c r="A120" s="52">
        <v>30</v>
      </c>
      <c r="B120" s="53" t="s">
        <v>260</v>
      </c>
      <c r="C120" s="54">
        <v>20000</v>
      </c>
      <c r="E120" s="61">
        <f>COUNTIF(Hoja1!$C$9:$C$261,Hoja3!B120)</f>
        <v>0</v>
      </c>
    </row>
    <row r="121" spans="1:5" ht="38.25" x14ac:dyDescent="0.25">
      <c r="A121" s="52">
        <v>31</v>
      </c>
      <c r="B121" s="53" t="s">
        <v>261</v>
      </c>
      <c r="C121" s="54">
        <v>47500</v>
      </c>
      <c r="E121" s="61">
        <f>COUNTIF(Hoja1!$C$9:$C$261,Hoja3!B121)</f>
        <v>0</v>
      </c>
    </row>
    <row r="122" spans="1:5" ht="38.25" x14ac:dyDescent="0.25">
      <c r="A122" s="52">
        <v>1</v>
      </c>
      <c r="B122" s="53" t="s">
        <v>262</v>
      </c>
      <c r="C122" s="54">
        <v>96908.93</v>
      </c>
      <c r="E122" s="61">
        <f>COUNTIF(Hoja1!$C$9:$C$261,Hoja3!B122)</f>
        <v>0</v>
      </c>
    </row>
    <row r="123" spans="1:5" ht="38.25" x14ac:dyDescent="0.25">
      <c r="A123" s="52">
        <v>2</v>
      </c>
      <c r="B123" s="53" t="s">
        <v>263</v>
      </c>
      <c r="C123" s="54">
        <v>255000</v>
      </c>
      <c r="E123" s="61">
        <f>COUNTIF(Hoja1!$C$9:$C$261,Hoja3!B123)</f>
        <v>0</v>
      </c>
    </row>
    <row r="124" spans="1:5" ht="38.25" x14ac:dyDescent="0.25">
      <c r="A124" s="52">
        <v>3</v>
      </c>
      <c r="B124" s="53" t="s">
        <v>264</v>
      </c>
      <c r="C124" s="54">
        <v>863091.07</v>
      </c>
      <c r="E124" s="61">
        <f>COUNTIF(Hoja1!$C$9:$C$261,Hoja3!B124)</f>
        <v>0</v>
      </c>
    </row>
    <row r="125" spans="1:5" ht="51" x14ac:dyDescent="0.25">
      <c r="A125" s="52">
        <v>4</v>
      </c>
      <c r="B125" s="53" t="s">
        <v>265</v>
      </c>
      <c r="C125" s="54">
        <v>255000</v>
      </c>
      <c r="E125" s="61">
        <f>COUNTIF(Hoja1!$C$9:$C$261,Hoja3!B125)</f>
        <v>0</v>
      </c>
    </row>
    <row r="126" spans="1:5" ht="38.25" x14ac:dyDescent="0.25">
      <c r="A126" s="52">
        <v>5</v>
      </c>
      <c r="B126" s="53" t="s">
        <v>266</v>
      </c>
      <c r="C126" s="54">
        <v>595000</v>
      </c>
      <c r="E126" s="61">
        <f>COUNTIF(Hoja1!$C$9:$C$261,Hoja3!B126)</f>
        <v>0</v>
      </c>
    </row>
    <row r="127" spans="1:5" ht="51" x14ac:dyDescent="0.25">
      <c r="A127" s="52">
        <v>6</v>
      </c>
      <c r="B127" s="53" t="s">
        <v>267</v>
      </c>
      <c r="C127" s="54">
        <v>255000</v>
      </c>
      <c r="E127" s="61">
        <f>COUNTIF(Hoja1!$C$9:$C$261,Hoja3!B127)</f>
        <v>0</v>
      </c>
    </row>
    <row r="128" spans="1:5" ht="38.25" x14ac:dyDescent="0.25">
      <c r="A128" s="52">
        <v>7</v>
      </c>
      <c r="B128" s="53" t="s">
        <v>268</v>
      </c>
      <c r="C128" s="54">
        <v>170000</v>
      </c>
      <c r="E128" s="61">
        <f>COUNTIF(Hoja1!$C$9:$C$261,Hoja3!B128)</f>
        <v>0</v>
      </c>
    </row>
    <row r="129" spans="1:5" ht="38.25" x14ac:dyDescent="0.25">
      <c r="A129" s="52">
        <v>8</v>
      </c>
      <c r="B129" s="53" t="s">
        <v>269</v>
      </c>
      <c r="C129" s="54">
        <v>170000</v>
      </c>
      <c r="E129" s="61">
        <f>COUNTIF(Hoja1!$C$9:$C$261,Hoja3!B129)</f>
        <v>0</v>
      </c>
    </row>
    <row r="130" spans="1:5" ht="38.25" x14ac:dyDescent="0.25">
      <c r="A130" s="52">
        <v>9</v>
      </c>
      <c r="B130" s="53" t="s">
        <v>270</v>
      </c>
      <c r="C130" s="54">
        <v>170000</v>
      </c>
      <c r="E130" s="61">
        <f>COUNTIF(Hoja1!$C$9:$C$261,Hoja3!B130)</f>
        <v>0</v>
      </c>
    </row>
    <row r="131" spans="1:5" ht="38.25" x14ac:dyDescent="0.25">
      <c r="A131" s="52">
        <v>10</v>
      </c>
      <c r="B131" s="53" t="s">
        <v>271</v>
      </c>
      <c r="C131" s="54">
        <v>170000</v>
      </c>
      <c r="E131" s="61">
        <f>COUNTIF(Hoja1!$C$9:$C$261,Hoja3!B131)</f>
        <v>0</v>
      </c>
    </row>
    <row r="132" spans="1:5" ht="25.5" x14ac:dyDescent="0.25">
      <c r="A132" s="52">
        <v>2</v>
      </c>
      <c r="B132" s="53" t="s">
        <v>272</v>
      </c>
      <c r="C132" s="54">
        <v>139877.96</v>
      </c>
      <c r="E132" s="61">
        <f>COUNTIF(Hoja1!$C$9:$C$261,Hoja3!B132)</f>
        <v>0</v>
      </c>
    </row>
    <row r="133" spans="1:5" ht="38.25" x14ac:dyDescent="0.25">
      <c r="A133" s="52">
        <v>3</v>
      </c>
      <c r="B133" s="53" t="s">
        <v>273</v>
      </c>
      <c r="C133" s="54">
        <v>404594.35</v>
      </c>
      <c r="E133" s="61">
        <f>COUNTIF(Hoja1!$C$9:$C$261,Hoja3!B133)</f>
        <v>0</v>
      </c>
    </row>
    <row r="134" spans="1:5" ht="25.5" x14ac:dyDescent="0.25">
      <c r="A134" s="52">
        <v>4</v>
      </c>
      <c r="B134" s="53" t="s">
        <v>274</v>
      </c>
      <c r="C134" s="54">
        <v>404594.35</v>
      </c>
      <c r="E134" s="61">
        <f>COUNTIF(Hoja1!$C$9:$C$261,Hoja3!B134)</f>
        <v>0</v>
      </c>
    </row>
    <row r="135" spans="1:5" ht="38.25" x14ac:dyDescent="0.25">
      <c r="A135" s="52">
        <v>5</v>
      </c>
      <c r="B135" s="53" t="s">
        <v>275</v>
      </c>
      <c r="C135" s="54">
        <v>404594.35</v>
      </c>
      <c r="E135" s="61">
        <f>COUNTIF(Hoja1!$C$9:$C$261,Hoja3!B135)</f>
        <v>0</v>
      </c>
    </row>
    <row r="136" spans="1:5" ht="25.5" x14ac:dyDescent="0.25">
      <c r="A136" s="52">
        <v>6</v>
      </c>
      <c r="B136" s="53" t="s">
        <v>276</v>
      </c>
      <c r="C136" s="54">
        <v>202297.19</v>
      </c>
      <c r="E136" s="61">
        <f>COUNTIF(Hoja1!$C$9:$C$261,Hoja3!B136)</f>
        <v>0</v>
      </c>
    </row>
    <row r="137" spans="1:5" ht="25.5" x14ac:dyDescent="0.25">
      <c r="A137" s="52">
        <v>7</v>
      </c>
      <c r="B137" s="53" t="s">
        <v>277</v>
      </c>
      <c r="C137" s="54">
        <v>404594.35</v>
      </c>
      <c r="E137" s="61">
        <f>COUNTIF(Hoja1!$C$9:$C$261,Hoja3!B137)</f>
        <v>0</v>
      </c>
    </row>
    <row r="138" spans="1:5" ht="25.5" x14ac:dyDescent="0.25">
      <c r="A138" s="52">
        <v>8</v>
      </c>
      <c r="B138" s="53" t="s">
        <v>278</v>
      </c>
      <c r="C138" s="54">
        <v>404594.35</v>
      </c>
      <c r="E138" s="61">
        <f>COUNTIF(Hoja1!$C$9:$C$261,Hoja3!B138)</f>
        <v>0</v>
      </c>
    </row>
    <row r="139" spans="1:5" ht="25.5" x14ac:dyDescent="0.25">
      <c r="A139" s="52">
        <v>9</v>
      </c>
      <c r="B139" s="53" t="s">
        <v>279</v>
      </c>
      <c r="C139" s="54">
        <v>202297.19</v>
      </c>
      <c r="E139" s="61">
        <f>COUNTIF(Hoja1!$C$9:$C$261,Hoja3!B139)</f>
        <v>0</v>
      </c>
    </row>
    <row r="140" spans="1:5" ht="25.5" x14ac:dyDescent="0.25">
      <c r="A140" s="52">
        <v>10</v>
      </c>
      <c r="B140" s="53" t="s">
        <v>280</v>
      </c>
      <c r="C140" s="54">
        <v>101148.6</v>
      </c>
      <c r="E140" s="61">
        <f>COUNTIF(Hoja1!$C$9:$C$261,Hoja3!B140)</f>
        <v>0</v>
      </c>
    </row>
    <row r="141" spans="1:5" ht="38.25" x14ac:dyDescent="0.25">
      <c r="A141" s="52">
        <v>11</v>
      </c>
      <c r="B141" s="53" t="s">
        <v>281</v>
      </c>
      <c r="C141" s="54">
        <v>2707.9</v>
      </c>
      <c r="E141" s="61">
        <f>COUNTIF(Hoja1!$C$9:$C$261,Hoja3!B141)</f>
        <v>0</v>
      </c>
    </row>
    <row r="142" spans="1:5" ht="25.5" x14ac:dyDescent="0.25">
      <c r="A142" s="52">
        <v>1</v>
      </c>
      <c r="B142" s="53" t="s">
        <v>125</v>
      </c>
      <c r="C142" s="54">
        <v>14393.299999999988</v>
      </c>
      <c r="E142" s="61">
        <f>COUNTIF(Hoja1!$C$9:$C$261,Hoja3!B142)</f>
        <v>0</v>
      </c>
    </row>
    <row r="143" spans="1:5" ht="38.25" x14ac:dyDescent="0.25">
      <c r="A143" s="52">
        <v>2</v>
      </c>
      <c r="B143" s="53" t="s">
        <v>282</v>
      </c>
      <c r="C143" s="54">
        <v>89880</v>
      </c>
      <c r="E143" s="61">
        <f>COUNTIF(Hoja1!$C$9:$C$261,Hoja3!B143)</f>
        <v>0</v>
      </c>
    </row>
    <row r="144" spans="1:5" ht="25.5" x14ac:dyDescent="0.25">
      <c r="A144" s="52">
        <v>3</v>
      </c>
      <c r="B144" s="53" t="s">
        <v>283</v>
      </c>
      <c r="C144" s="54">
        <v>179759.96</v>
      </c>
      <c r="E144" s="61">
        <f>COUNTIF(Hoja1!$C$9:$C$261,Hoja3!B144)</f>
        <v>0</v>
      </c>
    </row>
    <row r="145" spans="1:5" ht="25.5" x14ac:dyDescent="0.25">
      <c r="A145" s="52">
        <v>4</v>
      </c>
      <c r="B145" s="53" t="s">
        <v>284</v>
      </c>
      <c r="C145" s="54">
        <v>89880</v>
      </c>
      <c r="E145" s="61">
        <f>COUNTIF(Hoja1!$C$9:$C$261,Hoja3!B145)</f>
        <v>0</v>
      </c>
    </row>
    <row r="146" spans="1:5" ht="38.25" x14ac:dyDescent="0.25">
      <c r="A146" s="52">
        <v>5</v>
      </c>
      <c r="B146" s="53" t="s">
        <v>285</v>
      </c>
      <c r="C146" s="54">
        <v>449399.93</v>
      </c>
      <c r="E146" s="61">
        <f>COUNTIF(Hoja1!$C$9:$C$261,Hoja3!B146)</f>
        <v>0</v>
      </c>
    </row>
    <row r="147" spans="1:5" ht="38.25" x14ac:dyDescent="0.25">
      <c r="A147" s="52">
        <v>6</v>
      </c>
      <c r="B147" s="53" t="s">
        <v>286</v>
      </c>
      <c r="C147" s="54">
        <v>89880</v>
      </c>
      <c r="E147" s="61">
        <f>COUNTIF(Hoja1!$C$9:$C$261,Hoja3!B147)</f>
        <v>0</v>
      </c>
    </row>
    <row r="148" spans="1:5" ht="38.25" x14ac:dyDescent="0.25">
      <c r="A148" s="52">
        <v>1</v>
      </c>
      <c r="B148" s="53" t="s">
        <v>126</v>
      </c>
      <c r="C148" s="54">
        <v>1158798.8899999999</v>
      </c>
      <c r="E148" s="61">
        <f>COUNTIF(Hoja1!$C$9:$C$261,Hoja3!B148)</f>
        <v>0</v>
      </c>
    </row>
    <row r="149" spans="1:5" ht="51" x14ac:dyDescent="0.25">
      <c r="A149" s="52">
        <v>2</v>
      </c>
      <c r="B149" s="53" t="s">
        <v>127</v>
      </c>
      <c r="C149" s="54">
        <v>2230489.56</v>
      </c>
      <c r="E149" s="61">
        <f>COUNTIF(Hoja1!$C$9:$C$261,Hoja3!B149)</f>
        <v>0</v>
      </c>
    </row>
    <row r="150" spans="1:5" ht="51" x14ac:dyDescent="0.25">
      <c r="A150" s="52">
        <v>3</v>
      </c>
      <c r="B150" s="53" t="s">
        <v>128</v>
      </c>
      <c r="C150" s="54">
        <v>1930489.56</v>
      </c>
      <c r="E150" s="61">
        <f>COUNTIF(Hoja1!$C$9:$C$261,Hoja3!B150)</f>
        <v>0</v>
      </c>
    </row>
    <row r="151" spans="1:5" ht="51" x14ac:dyDescent="0.25">
      <c r="A151" s="52">
        <v>4</v>
      </c>
      <c r="B151" s="53" t="s">
        <v>129</v>
      </c>
      <c r="C151" s="54">
        <v>1000000</v>
      </c>
      <c r="E151" s="61">
        <f>COUNTIF(Hoja1!$C$9:$C$261,Hoja3!B151)</f>
        <v>0</v>
      </c>
    </row>
    <row r="152" spans="1:5" ht="38.25" x14ac:dyDescent="0.25">
      <c r="A152" s="52">
        <v>5</v>
      </c>
      <c r="B152" s="53" t="s">
        <v>130</v>
      </c>
      <c r="C152" s="54">
        <v>300000</v>
      </c>
      <c r="E152" s="61">
        <f>COUNTIF(Hoja1!$C$9:$C$261,Hoja3!B152)</f>
        <v>0</v>
      </c>
    </row>
    <row r="153" spans="1:5" ht="38.25" x14ac:dyDescent="0.25">
      <c r="A153" s="52">
        <v>6</v>
      </c>
      <c r="B153" s="53" t="s">
        <v>131</v>
      </c>
      <c r="C153" s="54">
        <v>1500000</v>
      </c>
      <c r="E153" s="61">
        <f>COUNTIF(Hoja1!$C$9:$C$261,Hoja3!B153)</f>
        <v>0</v>
      </c>
    </row>
    <row r="154" spans="1:5" ht="38.25" x14ac:dyDescent="0.25">
      <c r="A154" s="52">
        <v>7</v>
      </c>
      <c r="B154" s="53" t="s">
        <v>132</v>
      </c>
      <c r="C154" s="54">
        <v>850000</v>
      </c>
      <c r="E154" s="61">
        <f>COUNTIF(Hoja1!$C$9:$C$261,Hoja3!B154)</f>
        <v>0</v>
      </c>
    </row>
    <row r="155" spans="1:5" ht="38.25" x14ac:dyDescent="0.25">
      <c r="A155" s="52">
        <v>8</v>
      </c>
      <c r="B155" s="53" t="s">
        <v>133</v>
      </c>
      <c r="C155" s="54">
        <v>695032.62</v>
      </c>
      <c r="E155" s="61">
        <f>COUNTIF(Hoja1!$C$9:$C$261,Hoja3!B155)</f>
        <v>0</v>
      </c>
    </row>
    <row r="156" spans="1:5" ht="38.25" x14ac:dyDescent="0.25">
      <c r="A156" s="52">
        <v>9</v>
      </c>
      <c r="B156" s="53" t="s">
        <v>134</v>
      </c>
      <c r="C156" s="54">
        <v>2230489.56</v>
      </c>
      <c r="E156" s="61">
        <f>COUNTIF(Hoja1!$C$9:$C$261,Hoja3!B156)</f>
        <v>0</v>
      </c>
    </row>
    <row r="157" spans="1:5" ht="38.25" x14ac:dyDescent="0.25">
      <c r="A157" s="52">
        <v>10</v>
      </c>
      <c r="B157" s="53" t="s">
        <v>135</v>
      </c>
      <c r="C157" s="54">
        <v>550000</v>
      </c>
      <c r="E157" s="61">
        <f>COUNTIF(Hoja1!$C$9:$C$261,Hoja3!B157)</f>
        <v>0</v>
      </c>
    </row>
    <row r="158" spans="1:5" ht="38.25" x14ac:dyDescent="0.25">
      <c r="A158" s="52">
        <v>11</v>
      </c>
      <c r="B158" s="53" t="s">
        <v>136</v>
      </c>
      <c r="C158" s="54">
        <v>723180.63</v>
      </c>
      <c r="E158" s="61">
        <f>COUNTIF(Hoja1!$C$9:$C$261,Hoja3!B158)</f>
        <v>0</v>
      </c>
    </row>
    <row r="159" spans="1:5" ht="38.25" x14ac:dyDescent="0.25">
      <c r="A159" s="52">
        <v>12</v>
      </c>
      <c r="B159" s="55" t="s">
        <v>137</v>
      </c>
      <c r="C159" s="56">
        <v>900000</v>
      </c>
      <c r="E159" s="61">
        <f>COUNTIF(Hoja1!$C$9:$C$261,Hoja3!B159)</f>
        <v>0</v>
      </c>
    </row>
    <row r="160" spans="1:5" ht="38.25" x14ac:dyDescent="0.25">
      <c r="A160" s="52">
        <v>1</v>
      </c>
      <c r="B160" s="53" t="s">
        <v>138</v>
      </c>
      <c r="C160" s="54">
        <v>1490841.88</v>
      </c>
      <c r="E160" s="61">
        <f>COUNTIF(Hoja1!$C$9:$C$261,Hoja3!B160)</f>
        <v>0</v>
      </c>
    </row>
    <row r="161" spans="1:13" ht="38.25" x14ac:dyDescent="0.25">
      <c r="A161" s="52">
        <v>2</v>
      </c>
      <c r="B161" s="53" t="s">
        <v>139</v>
      </c>
      <c r="C161" s="54">
        <v>142789.46999999974</v>
      </c>
      <c r="E161" s="61">
        <f>COUNTIF(Hoja1!$C$9:$C$261,Hoja3!B161)</f>
        <v>0</v>
      </c>
    </row>
    <row r="162" spans="1:13" ht="25.5" x14ac:dyDescent="0.25">
      <c r="A162" s="52">
        <v>3</v>
      </c>
      <c r="B162" s="53" t="s">
        <v>140</v>
      </c>
      <c r="C162" s="54">
        <v>168010.77</v>
      </c>
      <c r="E162" s="61">
        <f>COUNTIF(Hoja1!$C$9:$C$261,Hoja3!B162)</f>
        <v>0</v>
      </c>
    </row>
    <row r="163" spans="1:13" ht="38.25" x14ac:dyDescent="0.25">
      <c r="A163" s="52">
        <v>4</v>
      </c>
      <c r="B163" s="53" t="s">
        <v>141</v>
      </c>
      <c r="C163" s="54">
        <v>11264.010000000009</v>
      </c>
      <c r="E163" s="61">
        <f>COUNTIF(Hoja1!$C$9:$C$261,Hoja3!B163)</f>
        <v>0</v>
      </c>
    </row>
    <row r="164" spans="1:13" ht="38.25" x14ac:dyDescent="0.25">
      <c r="A164" s="52">
        <v>5</v>
      </c>
      <c r="B164" s="53" t="s">
        <v>142</v>
      </c>
      <c r="C164" s="54">
        <v>702406.26</v>
      </c>
      <c r="E164" s="61">
        <f>COUNTIF(Hoja1!$C$9:$C$261,Hoja3!B164)</f>
        <v>0</v>
      </c>
    </row>
    <row r="165" spans="1:13" ht="51" x14ac:dyDescent="0.25">
      <c r="A165" s="52">
        <v>6</v>
      </c>
      <c r="B165" s="53" t="s">
        <v>143</v>
      </c>
      <c r="C165" s="54">
        <v>4000000</v>
      </c>
      <c r="E165" s="61">
        <f>COUNTIF(Hoja1!$C$9:$C$261,Hoja3!B165)</f>
        <v>0</v>
      </c>
      <c r="M165" s="54" t="s">
        <v>295</v>
      </c>
    </row>
    <row r="166" spans="1:13" ht="51" x14ac:dyDescent="0.25">
      <c r="A166" s="52">
        <v>7</v>
      </c>
      <c r="B166" s="53" t="s">
        <v>144</v>
      </c>
      <c r="C166" s="54">
        <v>3000000</v>
      </c>
      <c r="E166" s="61">
        <f>COUNTIF(Hoja1!$C$9:$C$261,Hoja3!B166)</f>
        <v>0</v>
      </c>
    </row>
    <row r="167" spans="1:13" ht="38.25" x14ac:dyDescent="0.25">
      <c r="A167" s="52">
        <v>8</v>
      </c>
      <c r="B167" s="53" t="s">
        <v>145</v>
      </c>
      <c r="C167" s="54">
        <v>6900000</v>
      </c>
      <c r="E167" s="61">
        <f>COUNTIF(Hoja1!$C$9:$C$261,Hoja3!B167)</f>
        <v>0</v>
      </c>
    </row>
    <row r="168" spans="1:13" ht="38.25" x14ac:dyDescent="0.25">
      <c r="A168" s="52">
        <v>11</v>
      </c>
      <c r="B168" s="53" t="s">
        <v>146</v>
      </c>
      <c r="C168" s="54">
        <v>2745290.35</v>
      </c>
      <c r="E168" s="61">
        <f>COUNTIF(Hoja1!$C$9:$C$261,Hoja3!B168)</f>
        <v>0</v>
      </c>
    </row>
    <row r="169" spans="1:13" ht="38.25" x14ac:dyDescent="0.25">
      <c r="A169" s="52">
        <v>12</v>
      </c>
      <c r="B169" s="53" t="s">
        <v>147</v>
      </c>
      <c r="C169" s="54">
        <v>1800000</v>
      </c>
      <c r="E169" s="61">
        <f>COUNTIF(Hoja1!$C$9:$C$261,Hoja3!B169)</f>
        <v>0</v>
      </c>
    </row>
    <row r="170" spans="1:13" ht="38.25" x14ac:dyDescent="0.25">
      <c r="A170" s="52">
        <v>13</v>
      </c>
      <c r="B170" s="53" t="s">
        <v>148</v>
      </c>
      <c r="C170" s="54">
        <v>3000000</v>
      </c>
      <c r="E170" s="61">
        <f>COUNTIF(Hoja1!$C$9:$C$261,Hoja3!B170)</f>
        <v>0</v>
      </c>
    </row>
    <row r="171" spans="1:13" ht="38.25" x14ac:dyDescent="0.25">
      <c r="A171" s="52">
        <v>14</v>
      </c>
      <c r="B171" s="53" t="s">
        <v>149</v>
      </c>
      <c r="C171" s="54">
        <v>136194.82</v>
      </c>
      <c r="E171" s="61">
        <f>COUNTIF(Hoja1!$C$9:$C$261,Hoja3!B171)</f>
        <v>0</v>
      </c>
    </row>
    <row r="172" spans="1:13" ht="51" x14ac:dyDescent="0.25">
      <c r="A172" s="52">
        <v>15</v>
      </c>
      <c r="B172" s="53" t="s">
        <v>150</v>
      </c>
      <c r="C172" s="54">
        <v>176342.71</v>
      </c>
      <c r="E172" s="61">
        <f>COUNTIF(Hoja1!$C$9:$C$261,Hoja3!B172)</f>
        <v>0</v>
      </c>
    </row>
    <row r="173" spans="1:13" ht="38.25" x14ac:dyDescent="0.25">
      <c r="A173" s="52">
        <v>16</v>
      </c>
      <c r="B173" s="53" t="s">
        <v>151</v>
      </c>
      <c r="C173" s="54">
        <v>125156.17</v>
      </c>
      <c r="E173" s="61">
        <f>COUNTIF(Hoja1!$C$9:$C$261,Hoja3!B173)</f>
        <v>0</v>
      </c>
    </row>
    <row r="174" spans="1:13" ht="38.25" x14ac:dyDescent="0.25">
      <c r="A174" s="52">
        <v>17</v>
      </c>
      <c r="B174" s="53" t="s">
        <v>152</v>
      </c>
      <c r="C174" s="54">
        <v>340723.97</v>
      </c>
      <c r="E174" s="61">
        <f>COUNTIF(Hoja1!$C$9:$C$261,Hoja3!B174)</f>
        <v>0</v>
      </c>
    </row>
    <row r="175" spans="1:13" ht="38.25" x14ac:dyDescent="0.25">
      <c r="A175" s="52">
        <v>18</v>
      </c>
      <c r="B175" s="53" t="s">
        <v>153</v>
      </c>
      <c r="C175" s="54">
        <v>303850.99</v>
      </c>
      <c r="E175" s="61">
        <f>COUNTIF(Hoja1!$C$9:$C$261,Hoja3!B175)</f>
        <v>0</v>
      </c>
    </row>
    <row r="176" spans="1:13" ht="38.25" x14ac:dyDescent="0.25">
      <c r="A176" s="52">
        <v>19</v>
      </c>
      <c r="B176" s="53" t="s">
        <v>154</v>
      </c>
      <c r="C176" s="54">
        <v>128448.73</v>
      </c>
      <c r="E176" s="61">
        <f>COUNTIF(Hoja1!$C$9:$C$261,Hoja3!B176)</f>
        <v>0</v>
      </c>
    </row>
    <row r="177" spans="1:5" ht="38.25" x14ac:dyDescent="0.25">
      <c r="A177" s="52">
        <v>20</v>
      </c>
      <c r="B177" s="53" t="s">
        <v>155</v>
      </c>
      <c r="C177" s="54">
        <v>134835.89000000001</v>
      </c>
      <c r="E177" s="61">
        <f>COUNTIF(Hoja1!$C$9:$C$261,Hoja3!B177)</f>
        <v>0</v>
      </c>
    </row>
    <row r="178" spans="1:5" ht="38.25" x14ac:dyDescent="0.25">
      <c r="A178" s="52">
        <v>21</v>
      </c>
      <c r="B178" s="53" t="s">
        <v>156</v>
      </c>
      <c r="C178" s="54">
        <v>168302.47</v>
      </c>
      <c r="E178" s="61">
        <f>COUNTIF(Hoja1!$C$9:$C$261,Hoja3!B178)</f>
        <v>0</v>
      </c>
    </row>
    <row r="179" spans="1:5" ht="51" x14ac:dyDescent="0.25">
      <c r="A179" s="52">
        <v>22</v>
      </c>
      <c r="B179" s="53" t="s">
        <v>157</v>
      </c>
      <c r="C179" s="54">
        <v>169979.91</v>
      </c>
      <c r="E179" s="61">
        <f>COUNTIF(Hoja1!$C$9:$C$261,Hoja3!B179)</f>
        <v>0</v>
      </c>
    </row>
    <row r="180" spans="1:5" ht="38.25" x14ac:dyDescent="0.25">
      <c r="A180" s="52">
        <v>23</v>
      </c>
      <c r="B180" s="53" t="s">
        <v>158</v>
      </c>
      <c r="C180" s="54">
        <v>116086.3</v>
      </c>
      <c r="E180" s="61">
        <f>COUNTIF(Hoja1!$C$9:$C$261,Hoja3!B180)</f>
        <v>0</v>
      </c>
    </row>
    <row r="181" spans="1:5" ht="38.25" x14ac:dyDescent="0.25">
      <c r="A181" s="52">
        <v>24</v>
      </c>
      <c r="B181" s="53" t="s">
        <v>159</v>
      </c>
      <c r="C181" s="54">
        <v>128042.44</v>
      </c>
      <c r="E181" s="61">
        <f>COUNTIF(Hoja1!$C$9:$C$261,Hoja3!B181)</f>
        <v>0</v>
      </c>
    </row>
    <row r="182" spans="1:5" ht="51" x14ac:dyDescent="0.25">
      <c r="A182" s="52">
        <v>25</v>
      </c>
      <c r="B182" s="53" t="s">
        <v>160</v>
      </c>
      <c r="C182" s="54">
        <v>258037.59</v>
      </c>
      <c r="E182" s="61">
        <f>COUNTIF(Hoja1!$C$9:$C$261,Hoja3!B182)</f>
        <v>0</v>
      </c>
    </row>
    <row r="183" spans="1:5" ht="38.25" x14ac:dyDescent="0.25">
      <c r="A183" s="52">
        <v>26</v>
      </c>
      <c r="B183" s="53" t="s">
        <v>161</v>
      </c>
      <c r="C183" s="54">
        <v>14500000</v>
      </c>
      <c r="E183" s="61">
        <f>COUNTIF(Hoja1!$C$9:$C$261,Hoja3!B183)</f>
        <v>0</v>
      </c>
    </row>
    <row r="184" spans="1:5" ht="38.25" x14ac:dyDescent="0.25">
      <c r="A184" s="52">
        <v>27</v>
      </c>
      <c r="B184" s="53" t="s">
        <v>162</v>
      </c>
      <c r="C184" s="54">
        <v>4500000</v>
      </c>
      <c r="E184" s="61">
        <f>COUNTIF(Hoja1!$C$9:$C$261,Hoja3!B184)</f>
        <v>0</v>
      </c>
    </row>
    <row r="185" spans="1:5" ht="89.25" x14ac:dyDescent="0.25">
      <c r="A185" s="52">
        <v>29</v>
      </c>
      <c r="B185" s="53" t="s">
        <v>163</v>
      </c>
      <c r="C185" s="54">
        <v>2000000</v>
      </c>
      <c r="E185" s="62">
        <v>1</v>
      </c>
    </row>
    <row r="186" spans="1:5" ht="76.5" x14ac:dyDescent="0.25">
      <c r="A186" s="52">
        <v>31</v>
      </c>
      <c r="B186" s="53" t="s">
        <v>287</v>
      </c>
      <c r="C186" s="54">
        <v>1762945</v>
      </c>
      <c r="E186" s="62">
        <v>1</v>
      </c>
    </row>
    <row r="187" spans="1:5" ht="38.25" x14ac:dyDescent="0.25">
      <c r="A187" s="52">
        <v>32</v>
      </c>
      <c r="B187" s="53" t="s">
        <v>288</v>
      </c>
      <c r="C187" s="54">
        <v>435301</v>
      </c>
      <c r="E187" s="61">
        <f>COUNTIF(Hoja1!$C$9:$C$261,Hoja3!B187)</f>
        <v>0</v>
      </c>
    </row>
    <row r="188" spans="1:5" ht="63.75" x14ac:dyDescent="0.25">
      <c r="A188" s="52">
        <v>33</v>
      </c>
      <c r="B188" s="53" t="s">
        <v>289</v>
      </c>
      <c r="C188" s="54">
        <v>1404830.69</v>
      </c>
      <c r="E188" s="62">
        <v>1</v>
      </c>
    </row>
    <row r="189" spans="1:5" ht="38.25" x14ac:dyDescent="0.25">
      <c r="A189" s="52">
        <v>34</v>
      </c>
      <c r="B189" s="53" t="s">
        <v>290</v>
      </c>
      <c r="C189" s="54">
        <v>800065.31</v>
      </c>
      <c r="E189" s="61">
        <f>COUNTIF(Hoja1!$C$9:$C$261,Hoja3!B189)</f>
        <v>0</v>
      </c>
    </row>
    <row r="190" spans="1:5" ht="38.25" x14ac:dyDescent="0.25">
      <c r="A190" s="52">
        <v>35</v>
      </c>
      <c r="B190" s="53" t="s">
        <v>164</v>
      </c>
      <c r="C190" s="54">
        <v>691959</v>
      </c>
      <c r="E190" s="61">
        <f>COUNTIF(Hoja1!$C$9:$C$261,Hoja3!B190)</f>
        <v>0</v>
      </c>
    </row>
    <row r="191" spans="1:5" ht="38.25" x14ac:dyDescent="0.25">
      <c r="A191" s="52">
        <v>39</v>
      </c>
      <c r="B191" s="53" t="s">
        <v>165</v>
      </c>
      <c r="C191" s="54">
        <v>3151825.9499999997</v>
      </c>
      <c r="E191" s="61">
        <f>COUNTIF(Hoja1!$C$9:$C$261,Hoja3!B191)</f>
        <v>0</v>
      </c>
    </row>
    <row r="192" spans="1:5" ht="38.25" x14ac:dyDescent="0.25">
      <c r="A192" s="52">
        <v>40</v>
      </c>
      <c r="B192" s="53" t="s">
        <v>166</v>
      </c>
      <c r="C192" s="54">
        <v>3034474.15</v>
      </c>
      <c r="E192" s="61">
        <f>COUNTIF(Hoja1!$C$9:$C$261,Hoja3!B192)</f>
        <v>0</v>
      </c>
    </row>
    <row r="193" spans="1:5" ht="38.25" x14ac:dyDescent="0.25">
      <c r="A193" s="52">
        <v>42</v>
      </c>
      <c r="B193" s="53" t="s">
        <v>167</v>
      </c>
      <c r="C193" s="54">
        <v>2094827.91</v>
      </c>
      <c r="E193" s="61">
        <f>COUNTIF(Hoja1!$C$9:$C$261,Hoja3!B193)</f>
        <v>0</v>
      </c>
    </row>
    <row r="194" spans="1:5" ht="25.5" x14ac:dyDescent="0.25">
      <c r="A194" s="52">
        <v>43</v>
      </c>
      <c r="B194" s="53" t="s">
        <v>168</v>
      </c>
      <c r="C194" s="54">
        <v>75332.289999999994</v>
      </c>
      <c r="E194" s="61">
        <f>COUNTIF(Hoja1!$C$9:$C$261,Hoja3!B194)</f>
        <v>0</v>
      </c>
    </row>
    <row r="195" spans="1:5" ht="25.5" x14ac:dyDescent="0.25">
      <c r="A195" s="52">
        <v>44</v>
      </c>
      <c r="B195" s="53" t="s">
        <v>169</v>
      </c>
      <c r="C195" s="54">
        <v>137759.54</v>
      </c>
      <c r="E195" s="61">
        <f>COUNTIF(Hoja1!$C$9:$C$261,Hoja3!B195)</f>
        <v>0</v>
      </c>
    </row>
    <row r="196" spans="1:5" ht="38.25" x14ac:dyDescent="0.25">
      <c r="A196" s="52">
        <v>45</v>
      </c>
      <c r="B196" s="53" t="s">
        <v>170</v>
      </c>
      <c r="C196" s="54">
        <v>34547.65</v>
      </c>
      <c r="E196" s="61">
        <f>COUNTIF(Hoja1!$C$9:$C$261,Hoja3!B196)</f>
        <v>0</v>
      </c>
    </row>
    <row r="197" spans="1:5" ht="38.25" x14ac:dyDescent="0.25">
      <c r="A197" s="52">
        <v>46</v>
      </c>
      <c r="B197" s="53" t="s">
        <v>171</v>
      </c>
      <c r="C197" s="54">
        <v>127573.86</v>
      </c>
      <c r="E197" s="61">
        <f>COUNTIF(Hoja1!$C$9:$C$261,Hoja3!B197)</f>
        <v>0</v>
      </c>
    </row>
    <row r="198" spans="1:5" ht="38.25" x14ac:dyDescent="0.25">
      <c r="A198" s="52">
        <v>47</v>
      </c>
      <c r="B198" s="53" t="s">
        <v>172</v>
      </c>
      <c r="C198" s="54">
        <v>248733.84</v>
      </c>
      <c r="E198" s="61">
        <f>COUNTIF(Hoja1!$C$9:$C$261,Hoja3!B198)</f>
        <v>0</v>
      </c>
    </row>
    <row r="199" spans="1:5" ht="25.5" x14ac:dyDescent="0.25">
      <c r="A199" s="52">
        <v>48</v>
      </c>
      <c r="B199" s="53" t="s">
        <v>173</v>
      </c>
      <c r="C199" s="54">
        <v>74934.320000000007</v>
      </c>
      <c r="E199" s="61">
        <f>COUNTIF(Hoja1!$C$9:$C$261,Hoja3!B199)</f>
        <v>0</v>
      </c>
    </row>
    <row r="200" spans="1:5" ht="38.25" x14ac:dyDescent="0.25">
      <c r="A200" s="52">
        <v>49</v>
      </c>
      <c r="B200" s="53" t="s">
        <v>174</v>
      </c>
      <c r="C200" s="54">
        <v>57245.73</v>
      </c>
      <c r="E200" s="61">
        <f>COUNTIF(Hoja1!$C$9:$C$261,Hoja3!B200)</f>
        <v>0</v>
      </c>
    </row>
    <row r="201" spans="1:5" ht="38.25" x14ac:dyDescent="0.25">
      <c r="A201" s="52">
        <v>50</v>
      </c>
      <c r="B201" s="53" t="s">
        <v>175</v>
      </c>
      <c r="C201" s="54">
        <v>39147.01</v>
      </c>
      <c r="E201" s="61">
        <f>COUNTIF(Hoja1!$C$9:$C$261,Hoja3!B201)</f>
        <v>0</v>
      </c>
    </row>
    <row r="202" spans="1:5" ht="38.25" x14ac:dyDescent="0.25">
      <c r="A202" s="52">
        <v>51</v>
      </c>
      <c r="B202" s="53" t="s">
        <v>176</v>
      </c>
      <c r="C202" s="54">
        <v>110214.23</v>
      </c>
      <c r="E202" s="61">
        <f>COUNTIF(Hoja1!$C$9:$C$261,Hoja3!B202)</f>
        <v>0</v>
      </c>
    </row>
    <row r="203" spans="1:5" ht="38.25" x14ac:dyDescent="0.25">
      <c r="A203" s="52">
        <v>52</v>
      </c>
      <c r="B203" s="53" t="s">
        <v>177</v>
      </c>
      <c r="C203" s="54">
        <v>235549.52</v>
      </c>
      <c r="E203" s="61">
        <f>COUNTIF(Hoja1!$C$9:$C$261,Hoja3!B203)</f>
        <v>0</v>
      </c>
    </row>
    <row r="204" spans="1:5" ht="38.25" x14ac:dyDescent="0.25">
      <c r="A204" s="52">
        <v>53</v>
      </c>
      <c r="B204" s="53" t="s">
        <v>178</v>
      </c>
      <c r="C204" s="54">
        <v>230187.97</v>
      </c>
      <c r="E204" s="61">
        <f>COUNTIF(Hoja1!$C$9:$C$261,Hoja3!B204)</f>
        <v>0</v>
      </c>
    </row>
    <row r="205" spans="1:5" ht="38.25" x14ac:dyDescent="0.25">
      <c r="A205" s="52">
        <v>54</v>
      </c>
      <c r="B205" s="53" t="s">
        <v>179</v>
      </c>
      <c r="C205" s="54">
        <v>46206.04</v>
      </c>
      <c r="E205" s="61">
        <f>COUNTIF(Hoja1!$C$9:$C$261,Hoja3!B205)</f>
        <v>0</v>
      </c>
    </row>
    <row r="206" spans="1:5" ht="25.5" x14ac:dyDescent="0.25">
      <c r="A206" s="52">
        <v>55</v>
      </c>
      <c r="B206" s="53" t="s">
        <v>180</v>
      </c>
      <c r="C206" s="54">
        <v>97978.04</v>
      </c>
      <c r="E206" s="61">
        <f>COUNTIF(Hoja1!$C$9:$C$261,Hoja3!B206)</f>
        <v>0</v>
      </c>
    </row>
    <row r="207" spans="1:5" ht="38.25" x14ac:dyDescent="0.25">
      <c r="A207" s="52">
        <v>56</v>
      </c>
      <c r="B207" s="53" t="s">
        <v>181</v>
      </c>
      <c r="C207" s="54">
        <v>207197.92</v>
      </c>
      <c r="E207" s="61">
        <f>COUNTIF(Hoja1!$C$9:$C$261,Hoja3!B207)</f>
        <v>0</v>
      </c>
    </row>
    <row r="208" spans="1:5" ht="25.5" x14ac:dyDescent="0.25">
      <c r="A208" s="52">
        <v>57</v>
      </c>
      <c r="B208" s="53" t="s">
        <v>182</v>
      </c>
      <c r="C208" s="54">
        <v>98410.32</v>
      </c>
      <c r="E208" s="61">
        <f>COUNTIF(Hoja1!$C$9:$C$261,Hoja3!B208)</f>
        <v>0</v>
      </c>
    </row>
    <row r="209" spans="1:5" ht="38.25" x14ac:dyDescent="0.25">
      <c r="A209" s="52">
        <v>58</v>
      </c>
      <c r="B209" s="53" t="s">
        <v>183</v>
      </c>
      <c r="C209" s="54">
        <v>63794.05</v>
      </c>
      <c r="E209" s="61">
        <f>COUNTIF(Hoja1!$C$9:$C$261,Hoja3!B209)</f>
        <v>0</v>
      </c>
    </row>
    <row r="210" spans="1:5" ht="25.5" x14ac:dyDescent="0.25">
      <c r="A210" s="52">
        <v>59</v>
      </c>
      <c r="B210" s="53" t="s">
        <v>184</v>
      </c>
      <c r="C210" s="54">
        <v>179512.51</v>
      </c>
      <c r="E210" s="61">
        <f>COUNTIF(Hoja1!$C$9:$C$261,Hoja3!B210)</f>
        <v>0</v>
      </c>
    </row>
    <row r="211" spans="1:5" ht="25.5" x14ac:dyDescent="0.25">
      <c r="A211" s="52">
        <v>60</v>
      </c>
      <c r="B211" s="53" t="s">
        <v>185</v>
      </c>
      <c r="C211" s="54">
        <v>91864.53</v>
      </c>
      <c r="E211" s="61">
        <f>COUNTIF(Hoja1!$C$9:$C$261,Hoja3!B211)</f>
        <v>0</v>
      </c>
    </row>
    <row r="212" spans="1:5" ht="25.5" x14ac:dyDescent="0.25">
      <c r="A212" s="52">
        <v>61</v>
      </c>
      <c r="B212" s="53" t="s">
        <v>186</v>
      </c>
      <c r="C212" s="54">
        <v>85557.77</v>
      </c>
      <c r="E212" s="61">
        <f>COUNTIF(Hoja1!$C$9:$C$261,Hoja3!B212)</f>
        <v>0</v>
      </c>
    </row>
    <row r="213" spans="1:5" ht="25.5" x14ac:dyDescent="0.25">
      <c r="A213" s="52">
        <v>62</v>
      </c>
      <c r="B213" s="53" t="s">
        <v>187</v>
      </c>
      <c r="C213" s="54">
        <v>228069.54</v>
      </c>
      <c r="E213" s="61">
        <f>COUNTIF(Hoja1!$C$9:$C$261,Hoja3!B213)</f>
        <v>0</v>
      </c>
    </row>
    <row r="214" spans="1:5" ht="38.25" x14ac:dyDescent="0.25">
      <c r="A214" s="52">
        <v>63</v>
      </c>
      <c r="B214" s="53" t="s">
        <v>188</v>
      </c>
      <c r="C214" s="54">
        <v>589082.56999999995</v>
      </c>
      <c r="E214" s="61">
        <f>COUNTIF(Hoja1!$C$9:$C$261,Hoja3!B214)</f>
        <v>0</v>
      </c>
    </row>
    <row r="215" spans="1:5" ht="38.25" x14ac:dyDescent="0.25">
      <c r="A215" s="52">
        <v>64</v>
      </c>
      <c r="B215" s="53" t="s">
        <v>189</v>
      </c>
      <c r="C215" s="54">
        <v>246583.33</v>
      </c>
      <c r="E215" s="61">
        <f>COUNTIF(Hoja1!$C$9:$C$261,Hoja3!B215)</f>
        <v>0</v>
      </c>
    </row>
    <row r="216" spans="1:5" ht="76.5" x14ac:dyDescent="0.25">
      <c r="A216" s="52">
        <v>65</v>
      </c>
      <c r="B216" s="53" t="s">
        <v>190</v>
      </c>
      <c r="C216" s="54">
        <v>440000</v>
      </c>
      <c r="E216" s="62">
        <v>1</v>
      </c>
    </row>
    <row r="217" spans="1:5" ht="25.5" x14ac:dyDescent="0.25">
      <c r="A217" s="52">
        <v>66</v>
      </c>
      <c r="B217" s="53" t="s">
        <v>191</v>
      </c>
      <c r="C217" s="54">
        <v>350000</v>
      </c>
      <c r="E217" s="61">
        <f>COUNTIF(Hoja1!$C$9:$C$261,Hoja3!B217)</f>
        <v>0</v>
      </c>
    </row>
    <row r="218" spans="1:5" ht="38.25" x14ac:dyDescent="0.25">
      <c r="A218" s="52">
        <v>67</v>
      </c>
      <c r="B218" s="53" t="s">
        <v>192</v>
      </c>
      <c r="C218" s="54">
        <v>650000</v>
      </c>
      <c r="E218" s="61">
        <f>COUNTIF(Hoja1!$C$9:$C$261,Hoja3!B218)</f>
        <v>0</v>
      </c>
    </row>
    <row r="219" spans="1:5" ht="63.75" x14ac:dyDescent="0.25">
      <c r="A219" s="52">
        <v>68</v>
      </c>
      <c r="B219" s="53" t="s">
        <v>193</v>
      </c>
      <c r="C219" s="54">
        <v>1354683.89</v>
      </c>
      <c r="E219" s="61">
        <f>COUNTIF(Hoja1!$C$9:$C$261,Hoja3!B219)</f>
        <v>0</v>
      </c>
    </row>
    <row r="220" spans="1:5" ht="51" x14ac:dyDescent="0.25">
      <c r="A220" s="52">
        <v>69</v>
      </c>
      <c r="B220" s="53" t="s">
        <v>194</v>
      </c>
      <c r="C220" s="54">
        <v>2415723.7800000003</v>
      </c>
      <c r="E220" s="61">
        <f>COUNTIF(Hoja1!$C$9:$C$261,Hoja3!B220)</f>
        <v>0</v>
      </c>
    </row>
    <row r="221" spans="1:5" ht="51" x14ac:dyDescent="0.25">
      <c r="A221" s="52">
        <v>70</v>
      </c>
      <c r="B221" s="53" t="s">
        <v>195</v>
      </c>
      <c r="C221" s="54">
        <v>2700000</v>
      </c>
      <c r="E221" s="61">
        <f>COUNTIF(Hoja1!$C$9:$C$261,Hoja3!B221)</f>
        <v>0</v>
      </c>
    </row>
    <row r="222" spans="1:5" ht="38.25" x14ac:dyDescent="0.25">
      <c r="A222" s="52">
        <v>72</v>
      </c>
      <c r="B222" s="53" t="s">
        <v>196</v>
      </c>
      <c r="C222" s="54">
        <v>2000000</v>
      </c>
      <c r="E222" s="61">
        <f>COUNTIF(Hoja1!$C$9:$C$261,Hoja3!B222)</f>
        <v>0</v>
      </c>
    </row>
    <row r="223" spans="1:5" ht="25.5" x14ac:dyDescent="0.25">
      <c r="A223" s="57">
        <v>8</v>
      </c>
      <c r="B223" s="58" t="s">
        <v>197</v>
      </c>
      <c r="C223" s="56">
        <v>308508.29000000004</v>
      </c>
      <c r="E223" s="61">
        <f>COUNTIF(Hoja1!$C$9:$C$261,Hoja3!B223)</f>
        <v>0</v>
      </c>
    </row>
    <row r="224" spans="1:5" ht="51" x14ac:dyDescent="0.25">
      <c r="A224" s="57">
        <v>1</v>
      </c>
      <c r="B224" s="58" t="s">
        <v>291</v>
      </c>
      <c r="C224" s="56">
        <v>83333.33</v>
      </c>
      <c r="E224" s="61">
        <f>COUNTIF(Hoja1!$C$9:$C$261,Hoja3!B224)</f>
        <v>0</v>
      </c>
    </row>
    <row r="225" spans="1:5" ht="51" x14ac:dyDescent="0.25">
      <c r="A225" s="57">
        <v>3</v>
      </c>
      <c r="B225" s="58" t="s">
        <v>292</v>
      </c>
      <c r="C225" s="56">
        <v>483310.41</v>
      </c>
      <c r="E225" s="61">
        <f>COUNTIF(Hoja1!$C$9:$C$261,Hoja3!B225)</f>
        <v>0</v>
      </c>
    </row>
    <row r="226" spans="1:5" ht="51" x14ac:dyDescent="0.25">
      <c r="A226" s="57">
        <v>1</v>
      </c>
      <c r="B226" s="58" t="s">
        <v>293</v>
      </c>
      <c r="C226" s="56">
        <v>100000</v>
      </c>
      <c r="E226" s="61">
        <f>COUNTIF(Hoja1!$C$9:$C$261,Hoja3!B226)</f>
        <v>0</v>
      </c>
    </row>
    <row r="227" spans="1:5" ht="51" x14ac:dyDescent="0.25">
      <c r="A227" s="57">
        <v>2</v>
      </c>
      <c r="B227" s="58" t="s">
        <v>294</v>
      </c>
      <c r="C227" s="56">
        <v>100000</v>
      </c>
      <c r="E227" s="61">
        <f>COUNTIF(Hoja1!$C$9:$C$261,Hoja3!B227)</f>
        <v>0</v>
      </c>
    </row>
    <row r="228" spans="1:5" ht="51" x14ac:dyDescent="0.25">
      <c r="A228" s="57">
        <v>3</v>
      </c>
      <c r="B228" s="58" t="s">
        <v>292</v>
      </c>
      <c r="C228" s="56">
        <v>100000</v>
      </c>
      <c r="E228" s="61">
        <f>COUNTIF(Hoja1!$C$9:$C$261,Hoja3!B228)</f>
        <v>0</v>
      </c>
    </row>
    <row r="229" spans="1:5" ht="25.5" x14ac:dyDescent="0.25">
      <c r="A229" s="52">
        <v>1</v>
      </c>
      <c r="B229" s="53" t="s">
        <v>198</v>
      </c>
      <c r="C229" s="54">
        <v>107112.30000000029</v>
      </c>
      <c r="E229" s="61">
        <f>COUNTIF(Hoja1!$C$9:$C$261,Hoja3!B229)</f>
        <v>0</v>
      </c>
    </row>
    <row r="230" spans="1:5" ht="38.25" x14ac:dyDescent="0.25">
      <c r="A230" s="52">
        <v>2</v>
      </c>
      <c r="B230" s="53" t="s">
        <v>199</v>
      </c>
      <c r="C230" s="54">
        <v>1000000</v>
      </c>
      <c r="E230" s="61">
        <f>COUNTIF(Hoja1!$C$9:$C$261,Hoja3!B230)</f>
        <v>0</v>
      </c>
    </row>
    <row r="231" spans="1:5" ht="38.25" x14ac:dyDescent="0.25">
      <c r="A231" s="52">
        <v>4</v>
      </c>
      <c r="B231" s="53" t="s">
        <v>200</v>
      </c>
      <c r="C231" s="54">
        <v>1025236.96</v>
      </c>
      <c r="E231" s="61">
        <f>COUNTIF(Hoja1!$C$9:$C$261,Hoja3!B231)</f>
        <v>0</v>
      </c>
    </row>
    <row r="232" spans="1:5" ht="38.25" x14ac:dyDescent="0.25">
      <c r="A232" s="52">
        <v>5</v>
      </c>
      <c r="B232" s="53" t="s">
        <v>201</v>
      </c>
      <c r="C232" s="54">
        <v>2000000</v>
      </c>
      <c r="E232" s="61">
        <f>COUNTIF(Hoja1!$C$9:$C$261,Hoja3!B232)</f>
        <v>0</v>
      </c>
    </row>
    <row r="233" spans="1:5" ht="51" x14ac:dyDescent="0.25">
      <c r="A233" s="52">
        <v>8</v>
      </c>
      <c r="B233" s="53" t="s">
        <v>202</v>
      </c>
      <c r="C233" s="54">
        <v>1000000</v>
      </c>
      <c r="E233" s="61">
        <f>COUNTIF(Hoja1!$C$9:$C$261,Hoja3!B233)</f>
        <v>0</v>
      </c>
    </row>
    <row r="234" spans="1:5" ht="38.25" x14ac:dyDescent="0.25">
      <c r="A234" s="52">
        <v>10</v>
      </c>
      <c r="B234" s="53" t="s">
        <v>203</v>
      </c>
      <c r="C234" s="54">
        <v>1500000</v>
      </c>
      <c r="E234" s="61">
        <f>COUNTIF(Hoja1!$C$9:$C$261,Hoja3!B234)</f>
        <v>0</v>
      </c>
    </row>
    <row r="235" spans="1:5" ht="38.25" x14ac:dyDescent="0.25">
      <c r="A235" s="52">
        <v>12</v>
      </c>
      <c r="B235" s="53" t="s">
        <v>204</v>
      </c>
      <c r="C235" s="54">
        <v>1971502.18</v>
      </c>
      <c r="E235" s="61">
        <f>COUNTIF(Hoja1!$C$9:$C$261,Hoja3!B235)</f>
        <v>0</v>
      </c>
    </row>
    <row r="236" spans="1:5" ht="38.25" x14ac:dyDescent="0.25">
      <c r="A236" s="52">
        <v>1</v>
      </c>
      <c r="B236" s="53" t="s">
        <v>205</v>
      </c>
      <c r="C236" s="54">
        <v>1896742.6999999997</v>
      </c>
      <c r="E236" s="61">
        <f>COUNTIF(Hoja1!$C$9:$C$261,Hoja3!B236)</f>
        <v>0</v>
      </c>
    </row>
    <row r="237" spans="1:5" ht="38.25" x14ac:dyDescent="0.25">
      <c r="A237" s="52">
        <v>2</v>
      </c>
      <c r="B237" s="53" t="s">
        <v>206</v>
      </c>
      <c r="C237" s="54">
        <v>1500000</v>
      </c>
      <c r="E237" s="61">
        <f>COUNTIF(Hoja1!$C$9:$C$261,Hoja3!B237)</f>
        <v>0</v>
      </c>
    </row>
  </sheetData>
  <autoFilter ref="A5:N237"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M19"/>
  <sheetViews>
    <sheetView workbookViewId="0">
      <pane xSplit="4" ySplit="5" topLeftCell="E15" activePane="bottomRight" state="frozen"/>
      <selection pane="topRight" activeCell="E1" sqref="E1"/>
      <selection pane="bottomLeft" activeCell="A6" sqref="A6"/>
      <selection pane="bottomRight" activeCell="C3" sqref="C3"/>
    </sheetView>
  </sheetViews>
  <sheetFormatPr baseColWidth="10" defaultRowHeight="15" x14ac:dyDescent="0.25"/>
  <cols>
    <col min="1" max="1" width="11.42578125" style="59"/>
    <col min="2" max="2" width="34.5703125" style="59" customWidth="1"/>
    <col min="3" max="4" width="11.42578125" style="59"/>
    <col min="5" max="6" width="11.85546875" style="59" bestFit="1" customWidth="1"/>
    <col min="7" max="16384" width="11.42578125" style="59"/>
  </cols>
  <sheetData>
    <row r="3" spans="1:13" x14ac:dyDescent="0.25">
      <c r="C3" s="54">
        <f>SUBTOTAL(9,C5:C238)</f>
        <v>3724786.12</v>
      </c>
    </row>
    <row r="5" spans="1:13" ht="38.25" x14ac:dyDescent="0.25">
      <c r="A5" s="49" t="s">
        <v>207</v>
      </c>
      <c r="B5" s="50" t="s">
        <v>208</v>
      </c>
      <c r="C5" s="51" t="s">
        <v>307</v>
      </c>
    </row>
    <row r="6" spans="1:13" ht="63.75" x14ac:dyDescent="0.25">
      <c r="A6" s="52">
        <v>1</v>
      </c>
      <c r="B6" s="53" t="s">
        <v>63</v>
      </c>
      <c r="C6" s="54">
        <v>483786.12000000005</v>
      </c>
      <c r="E6" s="59" t="b">
        <f>EXACT(B6,Hoja1!C245)</f>
        <v>0</v>
      </c>
      <c r="F6" s="59" t="b">
        <f>EXACT(C6,Hoja1!D245)</f>
        <v>0</v>
      </c>
      <c r="M6" s="59" t="s">
        <v>295</v>
      </c>
    </row>
    <row r="7" spans="1:13" ht="51" x14ac:dyDescent="0.25">
      <c r="A7" s="52">
        <v>3</v>
      </c>
      <c r="B7" s="53" t="s">
        <v>64</v>
      </c>
      <c r="C7" s="54">
        <v>200000</v>
      </c>
      <c r="E7" s="59" t="b">
        <f>EXACT(B7,Hoja1!C246)</f>
        <v>0</v>
      </c>
      <c r="F7" s="59" t="b">
        <f>EXACT(C7,Hoja1!D246)</f>
        <v>0</v>
      </c>
    </row>
    <row r="8" spans="1:13" ht="38.25" x14ac:dyDescent="0.25">
      <c r="A8" s="52">
        <v>4</v>
      </c>
      <c r="B8" s="53" t="s">
        <v>65</v>
      </c>
      <c r="C8" s="54">
        <v>300000</v>
      </c>
      <c r="E8" s="59" t="b">
        <f>EXACT(B8,Hoja1!C247)</f>
        <v>0</v>
      </c>
      <c r="F8" s="59" t="b">
        <f>EXACT(C8,Hoja1!D247)</f>
        <v>0</v>
      </c>
    </row>
    <row r="9" spans="1:13" ht="51" x14ac:dyDescent="0.25">
      <c r="A9" s="52">
        <v>5</v>
      </c>
      <c r="B9" s="53" t="s">
        <v>66</v>
      </c>
      <c r="C9" s="54">
        <v>100000</v>
      </c>
      <c r="E9" s="59" t="b">
        <f>EXACT(B9,Hoja1!C248)</f>
        <v>0</v>
      </c>
      <c r="F9" s="59" t="b">
        <f>EXACT(C9,Hoja1!D248)</f>
        <v>0</v>
      </c>
    </row>
    <row r="10" spans="1:13" ht="89.25" x14ac:dyDescent="0.25">
      <c r="A10" s="52">
        <v>6</v>
      </c>
      <c r="B10" s="53" t="s">
        <v>67</v>
      </c>
      <c r="C10" s="54">
        <v>400000</v>
      </c>
      <c r="E10" s="59" t="b">
        <f>EXACT(B10,Hoja1!C249)</f>
        <v>0</v>
      </c>
      <c r="F10" s="59" t="b">
        <f>EXACT(C10,Hoja1!D249)</f>
        <v>0</v>
      </c>
    </row>
    <row r="11" spans="1:13" ht="38.25" x14ac:dyDescent="0.25">
      <c r="A11" s="52">
        <v>7</v>
      </c>
      <c r="B11" s="53" t="s">
        <v>68</v>
      </c>
      <c r="C11" s="54">
        <v>450000</v>
      </c>
      <c r="E11" s="59" t="b">
        <f>EXACT(B11,Hoja1!C250)</f>
        <v>0</v>
      </c>
      <c r="F11" s="59" t="b">
        <f>EXACT(C11,Hoja1!D250)</f>
        <v>0</v>
      </c>
    </row>
    <row r="12" spans="1:13" ht="38.25" x14ac:dyDescent="0.25">
      <c r="A12" s="52">
        <v>8</v>
      </c>
      <c r="B12" s="53" t="s">
        <v>69</v>
      </c>
      <c r="C12" s="54">
        <v>500000</v>
      </c>
      <c r="E12" s="59" t="b">
        <f>EXACT(B12,Hoja1!C251)</f>
        <v>0</v>
      </c>
      <c r="F12" s="59" t="b">
        <f>EXACT(C12,Hoja1!D251)</f>
        <v>0</v>
      </c>
    </row>
    <row r="13" spans="1:13" ht="38.25" x14ac:dyDescent="0.25">
      <c r="A13" s="52">
        <v>9</v>
      </c>
      <c r="B13" s="53" t="s">
        <v>70</v>
      </c>
      <c r="C13" s="54">
        <v>300000</v>
      </c>
      <c r="E13" s="59" t="e">
        <f>EXACT(B13,Hoja1!#REF!)</f>
        <v>#REF!</v>
      </c>
      <c r="F13" s="59" t="e">
        <f>EXACT(C13,Hoja1!#REF!)</f>
        <v>#REF!</v>
      </c>
    </row>
    <row r="14" spans="1:13" ht="51" x14ac:dyDescent="0.25">
      <c r="A14" s="52">
        <v>10</v>
      </c>
      <c r="B14" s="53" t="s">
        <v>71</v>
      </c>
      <c r="C14" s="54">
        <v>25500</v>
      </c>
      <c r="E14" s="59" t="e">
        <f>EXACT(B14,Hoja1!#REF!)</f>
        <v>#REF!</v>
      </c>
      <c r="F14" s="59" t="e">
        <f>EXACT(C14,Hoja1!#REF!)</f>
        <v>#REF!</v>
      </c>
    </row>
    <row r="15" spans="1:13" ht="51" x14ac:dyDescent="0.25">
      <c r="A15" s="52">
        <v>11</v>
      </c>
      <c r="B15" s="53" t="s">
        <v>72</v>
      </c>
      <c r="C15" s="54">
        <v>25500</v>
      </c>
      <c r="E15" s="59" t="e">
        <f>EXACT(B15,Hoja1!#REF!)</f>
        <v>#REF!</v>
      </c>
      <c r="F15" s="59" t="e">
        <f>EXACT(C15,Hoja1!#REF!)</f>
        <v>#REF!</v>
      </c>
    </row>
    <row r="16" spans="1:13" ht="63.75" x14ac:dyDescent="0.25">
      <c r="A16" s="52">
        <v>12</v>
      </c>
      <c r="B16" s="53" t="s">
        <v>73</v>
      </c>
      <c r="C16" s="54">
        <v>80000</v>
      </c>
      <c r="E16" s="59" t="b">
        <f>EXACT(B16,Hoja1!C252)</f>
        <v>0</v>
      </c>
      <c r="F16" s="59" t="b">
        <f>EXACT(C16,Hoja1!D252)</f>
        <v>0</v>
      </c>
    </row>
    <row r="17" spans="1:6" ht="38.25" x14ac:dyDescent="0.25">
      <c r="A17" s="52">
        <v>13</v>
      </c>
      <c r="B17" s="53" t="s">
        <v>74</v>
      </c>
      <c r="C17" s="54">
        <v>400000</v>
      </c>
      <c r="E17" s="59" t="b">
        <f>EXACT(B17,Hoja1!C253)</f>
        <v>0</v>
      </c>
      <c r="F17" s="59" t="b">
        <f>EXACT(C17,Hoja1!D253)</f>
        <v>0</v>
      </c>
    </row>
    <row r="18" spans="1:6" ht="51" x14ac:dyDescent="0.25">
      <c r="A18" s="52">
        <v>14</v>
      </c>
      <c r="B18" s="53" t="s">
        <v>75</v>
      </c>
      <c r="C18" s="54">
        <v>380000</v>
      </c>
      <c r="E18" s="59" t="b">
        <f>EXACT(B18,Hoja1!C254)</f>
        <v>0</v>
      </c>
      <c r="F18" s="59" t="b">
        <f>EXACT(C18,Hoja1!D254)</f>
        <v>0</v>
      </c>
    </row>
    <row r="19" spans="1:6" ht="63.75" x14ac:dyDescent="0.25">
      <c r="A19" s="52">
        <v>15</v>
      </c>
      <c r="B19" s="53" t="s">
        <v>296</v>
      </c>
      <c r="C19" s="54">
        <v>80000</v>
      </c>
      <c r="E19" s="59" t="b">
        <f>EXACT(B19,Hoja1!C255)</f>
        <v>0</v>
      </c>
      <c r="F19" s="59" t="b">
        <f>EXACT(C19,Hoja1!D255)</f>
        <v>0</v>
      </c>
    </row>
  </sheetData>
  <autoFilter ref="A5:M19" xr:uid="{00000000-0009-0000-0000-000002000000}"/>
  <pageMargins left="0.5" right="0.3"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N231"/>
  <sheetViews>
    <sheetView workbookViewId="0">
      <pane xSplit="4" ySplit="5" topLeftCell="E6" activePane="bottomRight" state="frozen"/>
      <selection pane="topRight" activeCell="E1" sqref="E1"/>
      <selection pane="bottomLeft" activeCell="A6" sqref="A6"/>
      <selection pane="bottomRight" activeCell="C2" sqref="C2"/>
    </sheetView>
  </sheetViews>
  <sheetFormatPr baseColWidth="10" defaultRowHeight="15" x14ac:dyDescent="0.25"/>
  <cols>
    <col min="1" max="1" width="11.42578125" style="59"/>
    <col min="2" max="2" width="38.28515625" style="59" customWidth="1"/>
    <col min="3" max="4" width="11.42578125" style="59"/>
    <col min="5" max="5" width="11.42578125" style="60"/>
    <col min="6" max="7" width="11.85546875" style="54" bestFit="1" customWidth="1"/>
    <col min="8" max="14" width="11.42578125" style="54"/>
    <col min="15" max="16384" width="11.42578125" style="59"/>
  </cols>
  <sheetData>
    <row r="1" spans="1:7" x14ac:dyDescent="0.25">
      <c r="E1" s="61">
        <f>COUNTIF(E5:E344,0)</f>
        <v>218</v>
      </c>
    </row>
    <row r="2" spans="1:7" x14ac:dyDescent="0.25">
      <c r="C2" s="54">
        <f>C3+Hoja2!C3</f>
        <v>126665732.83000004</v>
      </c>
    </row>
    <row r="3" spans="1:7" x14ac:dyDescent="0.25">
      <c r="C3" s="54">
        <f>SUBTOTAL(9,C5:C239)</f>
        <v>122940946.71000004</v>
      </c>
      <c r="E3" s="61">
        <f>COUNT(E5:E344)</f>
        <v>226</v>
      </c>
    </row>
    <row r="5" spans="1:7" ht="38.25" x14ac:dyDescent="0.25">
      <c r="A5" s="49" t="s">
        <v>207</v>
      </c>
      <c r="B5" s="50" t="s">
        <v>208</v>
      </c>
      <c r="C5" s="51" t="s">
        <v>307</v>
      </c>
    </row>
    <row r="6" spans="1:7" s="54" customFormat="1" ht="51" hidden="1" x14ac:dyDescent="0.25">
      <c r="A6" s="52">
        <v>0</v>
      </c>
      <c r="B6" s="53" t="s">
        <v>76</v>
      </c>
      <c r="C6" s="54">
        <v>130.95999999996275</v>
      </c>
      <c r="D6" s="59"/>
      <c r="E6" s="61">
        <f>COUNTIF(Hoja1!$C$9:$C$261,'Hoja3 (2)'!B6)</f>
        <v>0</v>
      </c>
      <c r="F6" s="59" t="b">
        <f>EXACT(B6,Hoja1!C12)</f>
        <v>0</v>
      </c>
      <c r="G6" s="59" t="b">
        <f>EXACT(C6,Hoja1!D12)</f>
        <v>0</v>
      </c>
    </row>
    <row r="7" spans="1:7" s="54" customFormat="1" ht="51" hidden="1" x14ac:dyDescent="0.25">
      <c r="A7" s="52">
        <v>1</v>
      </c>
      <c r="B7" s="53" t="s">
        <v>77</v>
      </c>
      <c r="C7" s="54">
        <v>19803</v>
      </c>
      <c r="D7" s="59"/>
      <c r="E7" s="61">
        <f>COUNTIF(Hoja1!$C$9:$C$261,'Hoja3 (2)'!B7)</f>
        <v>0</v>
      </c>
      <c r="F7" s="59" t="b">
        <f>EXACT(B7,Hoja1!C13)</f>
        <v>0</v>
      </c>
      <c r="G7" s="59" t="b">
        <f>EXACT(C7,Hoja1!D13)</f>
        <v>0</v>
      </c>
    </row>
    <row r="8" spans="1:7" s="54" customFormat="1" ht="63.75" hidden="1" x14ac:dyDescent="0.25">
      <c r="A8" s="52">
        <v>2</v>
      </c>
      <c r="B8" s="53" t="s">
        <v>78</v>
      </c>
      <c r="C8" s="54">
        <v>22750</v>
      </c>
      <c r="D8" s="59"/>
      <c r="E8" s="61">
        <f>COUNTIF(Hoja1!$C$9:$C$261,'Hoja3 (2)'!B8)</f>
        <v>0</v>
      </c>
      <c r="F8" s="59" t="b">
        <f>EXACT(B8,Hoja1!C14)</f>
        <v>0</v>
      </c>
      <c r="G8" s="59" t="b">
        <f>EXACT(C8,Hoja1!D14)</f>
        <v>0</v>
      </c>
    </row>
    <row r="9" spans="1:7" s="54" customFormat="1" ht="63.75" hidden="1" x14ac:dyDescent="0.25">
      <c r="A9" s="52">
        <v>3</v>
      </c>
      <c r="B9" s="53" t="s">
        <v>79</v>
      </c>
      <c r="C9" s="54">
        <v>19803</v>
      </c>
      <c r="D9" s="59"/>
      <c r="E9" s="61">
        <f>COUNTIF(Hoja1!$C$9:$C$261,'Hoja3 (2)'!B9)</f>
        <v>0</v>
      </c>
      <c r="F9" s="59" t="b">
        <f>EXACT(B9,Hoja1!C15)</f>
        <v>0</v>
      </c>
      <c r="G9" s="59" t="b">
        <f>EXACT(C9,Hoja1!D15)</f>
        <v>0</v>
      </c>
    </row>
    <row r="10" spans="1:7" s="54" customFormat="1" ht="51" hidden="1" x14ac:dyDescent="0.25">
      <c r="A10" s="52">
        <v>4</v>
      </c>
      <c r="B10" s="53" t="s">
        <v>80</v>
      </c>
      <c r="C10" s="54">
        <v>19803</v>
      </c>
      <c r="D10" s="59"/>
      <c r="E10" s="61">
        <f>COUNTIF(Hoja1!$C$9:$C$261,'Hoja3 (2)'!B10)</f>
        <v>0</v>
      </c>
      <c r="F10" s="59" t="b">
        <f>EXACT(B10,Hoja1!C16)</f>
        <v>0</v>
      </c>
      <c r="G10" s="59" t="b">
        <f>EXACT(C10,Hoja1!D16)</f>
        <v>0</v>
      </c>
    </row>
    <row r="11" spans="1:7" s="54" customFormat="1" ht="51" hidden="1" x14ac:dyDescent="0.25">
      <c r="A11" s="52">
        <v>5</v>
      </c>
      <c r="B11" s="53" t="s">
        <v>81</v>
      </c>
      <c r="C11" s="54">
        <v>22750</v>
      </c>
      <c r="D11" s="59"/>
      <c r="E11" s="61">
        <f>COUNTIF(Hoja1!$C$9:$C$261,'Hoja3 (2)'!B11)</f>
        <v>0</v>
      </c>
      <c r="F11" s="59" t="b">
        <f>EXACT(B11,Hoja1!C17)</f>
        <v>0</v>
      </c>
      <c r="G11" s="59" t="b">
        <f>EXACT(C11,Hoja1!D17)</f>
        <v>0</v>
      </c>
    </row>
    <row r="12" spans="1:7" s="54" customFormat="1" ht="51" hidden="1" x14ac:dyDescent="0.25">
      <c r="A12" s="52">
        <v>6</v>
      </c>
      <c r="B12" s="53" t="s">
        <v>82</v>
      </c>
      <c r="C12" s="54">
        <v>9901.5</v>
      </c>
      <c r="D12" s="59"/>
      <c r="E12" s="61">
        <f>COUNTIF(Hoja1!$C$9:$C$261,'Hoja3 (2)'!B12)</f>
        <v>0</v>
      </c>
      <c r="F12" s="59" t="b">
        <f>EXACT(B12,Hoja1!C18)</f>
        <v>0</v>
      </c>
      <c r="G12" s="59" t="b">
        <f>EXACT(C12,Hoja1!D18)</f>
        <v>0</v>
      </c>
    </row>
    <row r="13" spans="1:7" s="54" customFormat="1" ht="63.75" hidden="1" x14ac:dyDescent="0.25">
      <c r="A13" s="52">
        <v>7</v>
      </c>
      <c r="B13" s="53" t="s">
        <v>83</v>
      </c>
      <c r="C13" s="54">
        <v>11375</v>
      </c>
      <c r="D13" s="59"/>
      <c r="E13" s="61">
        <f>COUNTIF(Hoja1!$C$9:$C$261,'Hoja3 (2)'!B13)</f>
        <v>0</v>
      </c>
      <c r="F13" s="59" t="b">
        <f>EXACT(B13,Hoja1!C19)</f>
        <v>0</v>
      </c>
      <c r="G13" s="59" t="b">
        <f>EXACT(C13,Hoja1!D19)</f>
        <v>0</v>
      </c>
    </row>
    <row r="14" spans="1:7" s="54" customFormat="1" ht="51" hidden="1" x14ac:dyDescent="0.25">
      <c r="A14" s="52">
        <v>8</v>
      </c>
      <c r="B14" s="53" t="s">
        <v>84</v>
      </c>
      <c r="C14" s="54">
        <v>11375</v>
      </c>
      <c r="D14" s="59"/>
      <c r="E14" s="61">
        <f>COUNTIF(Hoja1!$C$9:$C$261,'Hoja3 (2)'!B14)</f>
        <v>0</v>
      </c>
      <c r="F14" s="59" t="b">
        <f>EXACT(B14,Hoja1!C20)</f>
        <v>0</v>
      </c>
      <c r="G14" s="59" t="b">
        <f>EXACT(C14,Hoja1!D20)</f>
        <v>0</v>
      </c>
    </row>
    <row r="15" spans="1:7" s="54" customFormat="1" ht="51" hidden="1" x14ac:dyDescent="0.25">
      <c r="A15" s="52">
        <v>9</v>
      </c>
      <c r="B15" s="53" t="s">
        <v>85</v>
      </c>
      <c r="C15" s="54">
        <v>22750</v>
      </c>
      <c r="D15" s="59"/>
      <c r="E15" s="61">
        <f>COUNTIF(Hoja1!$C$9:$C$261,'Hoja3 (2)'!B15)</f>
        <v>0</v>
      </c>
      <c r="F15" s="59" t="b">
        <f>EXACT(B15,Hoja1!C21)</f>
        <v>0</v>
      </c>
      <c r="G15" s="59" t="b">
        <f>EXACT(C15,Hoja1!D21)</f>
        <v>0</v>
      </c>
    </row>
    <row r="16" spans="1:7" s="54" customFormat="1" ht="51" hidden="1" x14ac:dyDescent="0.25">
      <c r="A16" s="52">
        <v>10</v>
      </c>
      <c r="B16" s="53" t="s">
        <v>86</v>
      </c>
      <c r="C16" s="54">
        <v>19803</v>
      </c>
      <c r="D16" s="59"/>
      <c r="E16" s="61">
        <f>COUNTIF(Hoja1!$C$9:$C$261,'Hoja3 (2)'!B16)</f>
        <v>0</v>
      </c>
      <c r="F16" s="59" t="b">
        <f>EXACT(B16,Hoja1!C22)</f>
        <v>0</v>
      </c>
      <c r="G16" s="59" t="b">
        <f>EXACT(C16,Hoja1!D22)</f>
        <v>0</v>
      </c>
    </row>
    <row r="17" spans="1:7" s="54" customFormat="1" ht="51" hidden="1" x14ac:dyDescent="0.25">
      <c r="A17" s="52">
        <v>11</v>
      </c>
      <c r="B17" s="53" t="s">
        <v>87</v>
      </c>
      <c r="C17" s="54">
        <v>19803</v>
      </c>
      <c r="D17" s="59"/>
      <c r="E17" s="61">
        <f>COUNTIF(Hoja1!$C$9:$C$261,'Hoja3 (2)'!B17)</f>
        <v>0</v>
      </c>
      <c r="F17" s="59" t="b">
        <f>EXACT(B17,Hoja1!C23)</f>
        <v>0</v>
      </c>
      <c r="G17" s="59" t="b">
        <f>EXACT(C17,Hoja1!D23)</f>
        <v>0</v>
      </c>
    </row>
    <row r="18" spans="1:7" s="54" customFormat="1" ht="51" hidden="1" x14ac:dyDescent="0.25">
      <c r="A18" s="52">
        <v>12</v>
      </c>
      <c r="B18" s="53" t="s">
        <v>88</v>
      </c>
      <c r="C18" s="54">
        <v>19803</v>
      </c>
      <c r="D18" s="59"/>
      <c r="E18" s="61">
        <f>COUNTIF(Hoja1!$C$9:$C$261,'Hoja3 (2)'!B18)</f>
        <v>0</v>
      </c>
      <c r="F18" s="59" t="b">
        <f>EXACT(B18,Hoja1!C24)</f>
        <v>0</v>
      </c>
      <c r="G18" s="59" t="b">
        <f>EXACT(C18,Hoja1!D24)</f>
        <v>0</v>
      </c>
    </row>
    <row r="19" spans="1:7" s="54" customFormat="1" ht="51" hidden="1" x14ac:dyDescent="0.25">
      <c r="A19" s="52">
        <v>13</v>
      </c>
      <c r="B19" s="53" t="s">
        <v>89</v>
      </c>
      <c r="C19" s="54">
        <v>9901.5</v>
      </c>
      <c r="D19" s="59"/>
      <c r="E19" s="61">
        <f>COUNTIF(Hoja1!$C$9:$C$261,'Hoja3 (2)'!B19)</f>
        <v>0</v>
      </c>
      <c r="F19" s="59" t="b">
        <f>EXACT(B19,Hoja1!C25)</f>
        <v>0</v>
      </c>
      <c r="G19" s="59" t="b">
        <f>EXACT(C19,Hoja1!D25)</f>
        <v>0</v>
      </c>
    </row>
    <row r="20" spans="1:7" s="54" customFormat="1" ht="63.75" hidden="1" x14ac:dyDescent="0.25">
      <c r="A20" s="52">
        <v>14</v>
      </c>
      <c r="B20" s="53" t="s">
        <v>90</v>
      </c>
      <c r="C20" s="54">
        <v>9901.5</v>
      </c>
      <c r="D20" s="59"/>
      <c r="E20" s="61">
        <f>COUNTIF(Hoja1!$C$9:$C$261,'Hoja3 (2)'!B20)</f>
        <v>0</v>
      </c>
      <c r="F20" s="59" t="b">
        <f>EXACT(B20,Hoja1!C26)</f>
        <v>0</v>
      </c>
      <c r="G20" s="59" t="b">
        <f>EXACT(C20,Hoja1!D26)</f>
        <v>0</v>
      </c>
    </row>
    <row r="21" spans="1:7" s="54" customFormat="1" ht="63.75" hidden="1" x14ac:dyDescent="0.25">
      <c r="A21" s="52">
        <v>16</v>
      </c>
      <c r="B21" s="53" t="s">
        <v>91</v>
      </c>
      <c r="C21" s="54">
        <v>9901.5</v>
      </c>
      <c r="D21" s="59"/>
      <c r="E21" s="61">
        <f>COUNTIF(Hoja1!$C$9:$C$261,'Hoja3 (2)'!B21)</f>
        <v>0</v>
      </c>
      <c r="F21" s="59" t="b">
        <f>EXACT(B21,Hoja1!C27)</f>
        <v>0</v>
      </c>
      <c r="G21" s="59" t="b">
        <f>EXACT(C21,Hoja1!D27)</f>
        <v>0</v>
      </c>
    </row>
    <row r="22" spans="1:7" s="54" customFormat="1" ht="51" hidden="1" x14ac:dyDescent="0.25">
      <c r="A22" s="52">
        <v>17</v>
      </c>
      <c r="B22" s="53" t="s">
        <v>92</v>
      </c>
      <c r="C22" s="54">
        <v>34125</v>
      </c>
      <c r="D22" s="59"/>
      <c r="E22" s="61">
        <f>COUNTIF(Hoja1!$C$9:$C$261,'Hoja3 (2)'!B22)</f>
        <v>0</v>
      </c>
      <c r="F22" s="59" t="b">
        <f>EXACT(B22,Hoja1!C28)</f>
        <v>0</v>
      </c>
      <c r="G22" s="59" t="b">
        <f>EXACT(C22,Hoja1!D28)</f>
        <v>0</v>
      </c>
    </row>
    <row r="23" spans="1:7" s="54" customFormat="1" ht="51" hidden="1" x14ac:dyDescent="0.25">
      <c r="A23" s="52">
        <v>18</v>
      </c>
      <c r="B23" s="53" t="s">
        <v>93</v>
      </c>
      <c r="C23" s="54">
        <v>19803</v>
      </c>
      <c r="D23" s="59"/>
      <c r="E23" s="61">
        <f>COUNTIF(Hoja1!$C$9:$C$261,'Hoja3 (2)'!B23)</f>
        <v>0</v>
      </c>
      <c r="F23" s="59" t="b">
        <f>EXACT(B23,Hoja1!C29)</f>
        <v>0</v>
      </c>
      <c r="G23" s="59" t="b">
        <f>EXACT(C23,Hoja1!D29)</f>
        <v>0</v>
      </c>
    </row>
    <row r="24" spans="1:7" s="54" customFormat="1" ht="63.75" hidden="1" x14ac:dyDescent="0.25">
      <c r="A24" s="52">
        <v>19</v>
      </c>
      <c r="B24" s="53" t="s">
        <v>94</v>
      </c>
      <c r="C24" s="54">
        <v>19803</v>
      </c>
      <c r="D24" s="59"/>
      <c r="E24" s="61">
        <f>COUNTIF(Hoja1!$C$9:$C$261,'Hoja3 (2)'!B24)</f>
        <v>0</v>
      </c>
      <c r="F24" s="59" t="b">
        <f>EXACT(B24,Hoja1!C30)</f>
        <v>0</v>
      </c>
      <c r="G24" s="59" t="b">
        <f>EXACT(C24,Hoja1!D30)</f>
        <v>0</v>
      </c>
    </row>
    <row r="25" spans="1:7" s="54" customFormat="1" ht="63.75" hidden="1" x14ac:dyDescent="0.25">
      <c r="A25" s="52">
        <v>20</v>
      </c>
      <c r="B25" s="53" t="s">
        <v>95</v>
      </c>
      <c r="C25" s="54">
        <v>39606</v>
      </c>
      <c r="D25" s="59"/>
      <c r="E25" s="61">
        <f>COUNTIF(Hoja1!$C$9:$C$261,'Hoja3 (2)'!B25)</f>
        <v>0</v>
      </c>
      <c r="F25" s="59" t="b">
        <f>EXACT(B25,Hoja1!C31)</f>
        <v>0</v>
      </c>
      <c r="G25" s="59" t="b">
        <f>EXACT(C25,Hoja1!D31)</f>
        <v>0</v>
      </c>
    </row>
    <row r="26" spans="1:7" s="54" customFormat="1" ht="51" hidden="1" x14ac:dyDescent="0.25">
      <c r="A26" s="52">
        <v>21</v>
      </c>
      <c r="B26" s="53" t="s">
        <v>96</v>
      </c>
      <c r="C26" s="54">
        <v>19803</v>
      </c>
      <c r="D26" s="59"/>
      <c r="E26" s="61">
        <f>COUNTIF(Hoja1!$C$9:$C$261,'Hoja3 (2)'!B26)</f>
        <v>0</v>
      </c>
      <c r="F26" s="59" t="b">
        <f>EXACT(B26,Hoja1!C32)</f>
        <v>0</v>
      </c>
      <c r="G26" s="59" t="b">
        <f>EXACT(C26,Hoja1!D32)</f>
        <v>0</v>
      </c>
    </row>
    <row r="27" spans="1:7" s="54" customFormat="1" ht="51" hidden="1" x14ac:dyDescent="0.25">
      <c r="A27" s="52">
        <v>22</v>
      </c>
      <c r="B27" s="53" t="s">
        <v>97</v>
      </c>
      <c r="C27" s="54">
        <v>19803</v>
      </c>
      <c r="D27" s="59"/>
      <c r="E27" s="61">
        <f>COUNTIF(Hoja1!$C$9:$C$261,'Hoja3 (2)'!B27)</f>
        <v>0</v>
      </c>
      <c r="F27" s="59" t="b">
        <f>EXACT(B27,Hoja1!C33)</f>
        <v>0</v>
      </c>
      <c r="G27" s="59" t="b">
        <f>EXACT(C27,Hoja1!D33)</f>
        <v>0</v>
      </c>
    </row>
    <row r="28" spans="1:7" s="54" customFormat="1" ht="63.75" hidden="1" x14ac:dyDescent="0.25">
      <c r="A28" s="52">
        <v>23</v>
      </c>
      <c r="B28" s="53" t="s">
        <v>98</v>
      </c>
      <c r="C28" s="54">
        <v>9901.5</v>
      </c>
      <c r="D28" s="59"/>
      <c r="E28" s="61">
        <f>COUNTIF(Hoja1!$C$9:$C$261,'Hoja3 (2)'!B28)</f>
        <v>0</v>
      </c>
      <c r="F28" s="59" t="b">
        <f>EXACT(B28,Hoja1!C34)</f>
        <v>0</v>
      </c>
      <c r="G28" s="59" t="b">
        <f>EXACT(C28,Hoja1!D34)</f>
        <v>0</v>
      </c>
    </row>
    <row r="29" spans="1:7" s="54" customFormat="1" ht="51" hidden="1" x14ac:dyDescent="0.25">
      <c r="A29" s="52">
        <v>24</v>
      </c>
      <c r="B29" s="53" t="s">
        <v>99</v>
      </c>
      <c r="C29" s="54">
        <v>19803</v>
      </c>
      <c r="D29" s="59"/>
      <c r="E29" s="61">
        <f>COUNTIF(Hoja1!$C$9:$C$261,'Hoja3 (2)'!B29)</f>
        <v>0</v>
      </c>
      <c r="F29" s="59" t="b">
        <f>EXACT(B29,Hoja1!C35)</f>
        <v>0</v>
      </c>
      <c r="G29" s="59" t="b">
        <f>EXACT(C29,Hoja1!D35)</f>
        <v>0</v>
      </c>
    </row>
    <row r="30" spans="1:7" s="54" customFormat="1" ht="51" hidden="1" x14ac:dyDescent="0.25">
      <c r="A30" s="52">
        <v>25</v>
      </c>
      <c r="B30" s="53" t="s">
        <v>100</v>
      </c>
      <c r="C30" s="54">
        <v>22750</v>
      </c>
      <c r="D30" s="59"/>
      <c r="E30" s="61">
        <f>COUNTIF(Hoja1!$C$9:$C$261,'Hoja3 (2)'!B30)</f>
        <v>0</v>
      </c>
      <c r="F30" s="59" t="b">
        <f>EXACT(B30,Hoja1!C36)</f>
        <v>0</v>
      </c>
      <c r="G30" s="59" t="b">
        <f>EXACT(C30,Hoja1!D36)</f>
        <v>0</v>
      </c>
    </row>
    <row r="31" spans="1:7" s="54" customFormat="1" ht="51" hidden="1" x14ac:dyDescent="0.25">
      <c r="A31" s="52">
        <v>26</v>
      </c>
      <c r="B31" s="53" t="s">
        <v>101</v>
      </c>
      <c r="C31" s="54">
        <v>34125</v>
      </c>
      <c r="D31" s="59"/>
      <c r="E31" s="61">
        <f>COUNTIF(Hoja1!$C$9:$C$261,'Hoja3 (2)'!B31)</f>
        <v>0</v>
      </c>
      <c r="F31" s="59" t="b">
        <f>EXACT(B31,Hoja1!C37)</f>
        <v>0</v>
      </c>
      <c r="G31" s="59" t="b">
        <f>EXACT(C31,Hoja1!D37)</f>
        <v>0</v>
      </c>
    </row>
    <row r="32" spans="1:7" s="54" customFormat="1" ht="51" hidden="1" x14ac:dyDescent="0.25">
      <c r="A32" s="52">
        <v>27</v>
      </c>
      <c r="B32" s="53" t="s">
        <v>102</v>
      </c>
      <c r="C32" s="54">
        <v>22750</v>
      </c>
      <c r="D32" s="59"/>
      <c r="E32" s="61">
        <f>COUNTIF(Hoja1!$C$9:$C$261,'Hoja3 (2)'!B32)</f>
        <v>0</v>
      </c>
      <c r="F32" s="59" t="b">
        <f>EXACT(B32,Hoja1!C38)</f>
        <v>0</v>
      </c>
      <c r="G32" s="59" t="b">
        <f>EXACT(C32,Hoja1!D38)</f>
        <v>0</v>
      </c>
    </row>
    <row r="33" spans="1:7" s="54" customFormat="1" ht="51" hidden="1" x14ac:dyDescent="0.25">
      <c r="A33" s="52">
        <v>28</v>
      </c>
      <c r="B33" s="53" t="s">
        <v>103</v>
      </c>
      <c r="C33" s="54">
        <v>11375</v>
      </c>
      <c r="D33" s="59"/>
      <c r="E33" s="61">
        <f>COUNTIF(Hoja1!$C$9:$C$261,'Hoja3 (2)'!B33)</f>
        <v>0</v>
      </c>
      <c r="F33" s="59" t="b">
        <f>EXACT(B33,Hoja1!C39)</f>
        <v>0</v>
      </c>
      <c r="G33" s="59" t="b">
        <f>EXACT(C33,Hoja1!D39)</f>
        <v>0</v>
      </c>
    </row>
    <row r="34" spans="1:7" s="54" customFormat="1" ht="51" hidden="1" x14ac:dyDescent="0.25">
      <c r="A34" s="52">
        <v>29</v>
      </c>
      <c r="B34" s="53" t="s">
        <v>104</v>
      </c>
      <c r="C34" s="54">
        <v>22750</v>
      </c>
      <c r="D34" s="59"/>
      <c r="E34" s="61">
        <f>COUNTIF(Hoja1!$C$9:$C$261,'Hoja3 (2)'!B34)</f>
        <v>0</v>
      </c>
      <c r="F34" s="59" t="b">
        <f>EXACT(B34,Hoja1!C40)</f>
        <v>0</v>
      </c>
      <c r="G34" s="59" t="b">
        <f>EXACT(C34,Hoja1!D40)</f>
        <v>0</v>
      </c>
    </row>
    <row r="35" spans="1:7" s="54" customFormat="1" ht="51" hidden="1" x14ac:dyDescent="0.25">
      <c r="A35" s="52">
        <v>30</v>
      </c>
      <c r="B35" s="53" t="s">
        <v>105</v>
      </c>
      <c r="C35" s="54">
        <v>19803</v>
      </c>
      <c r="D35" s="59"/>
      <c r="E35" s="61">
        <f>COUNTIF(Hoja1!$C$9:$C$261,'Hoja3 (2)'!B35)</f>
        <v>0</v>
      </c>
      <c r="F35" s="59" t="b">
        <f>EXACT(B35,Hoja1!C41)</f>
        <v>0</v>
      </c>
      <c r="G35" s="59" t="b">
        <f>EXACT(C35,Hoja1!D41)</f>
        <v>0</v>
      </c>
    </row>
    <row r="36" spans="1:7" s="54" customFormat="1" ht="63.75" hidden="1" x14ac:dyDescent="0.25">
      <c r="A36" s="52">
        <v>31</v>
      </c>
      <c r="B36" s="53" t="s">
        <v>106</v>
      </c>
      <c r="C36" s="54">
        <v>11375</v>
      </c>
      <c r="D36" s="59"/>
      <c r="E36" s="61">
        <f>COUNTIF(Hoja1!$C$9:$C$261,'Hoja3 (2)'!B36)</f>
        <v>0</v>
      </c>
      <c r="F36" s="59" t="b">
        <f>EXACT(B36,Hoja1!C42)</f>
        <v>0</v>
      </c>
      <c r="G36" s="59" t="b">
        <f>EXACT(C36,Hoja1!D42)</f>
        <v>0</v>
      </c>
    </row>
    <row r="37" spans="1:7" s="54" customFormat="1" ht="51" hidden="1" x14ac:dyDescent="0.25">
      <c r="A37" s="52">
        <v>32</v>
      </c>
      <c r="B37" s="53" t="s">
        <v>107</v>
      </c>
      <c r="C37" s="54">
        <v>22750</v>
      </c>
      <c r="D37" s="59"/>
      <c r="E37" s="61">
        <f>COUNTIF(Hoja1!$C$9:$C$261,'Hoja3 (2)'!B37)</f>
        <v>0</v>
      </c>
      <c r="F37" s="59" t="b">
        <f>EXACT(B37,Hoja1!C43)</f>
        <v>0</v>
      </c>
      <c r="G37" s="59" t="b">
        <f>EXACT(C37,Hoja1!D43)</f>
        <v>0</v>
      </c>
    </row>
    <row r="38" spans="1:7" s="54" customFormat="1" ht="51" hidden="1" x14ac:dyDescent="0.25">
      <c r="A38" s="52">
        <v>33</v>
      </c>
      <c r="B38" s="53" t="s">
        <v>104</v>
      </c>
      <c r="C38" s="54">
        <v>22750</v>
      </c>
      <c r="D38" s="59"/>
      <c r="E38" s="61">
        <f>COUNTIF(Hoja1!$C$9:$C$261,'Hoja3 (2)'!B38)</f>
        <v>0</v>
      </c>
      <c r="F38" s="59" t="b">
        <f>EXACT(B38,Hoja1!C44)</f>
        <v>0</v>
      </c>
      <c r="G38" s="59" t="b">
        <f>EXACT(C38,Hoja1!D44)</f>
        <v>0</v>
      </c>
    </row>
    <row r="39" spans="1:7" s="54" customFormat="1" ht="51" hidden="1" x14ac:dyDescent="0.25">
      <c r="A39" s="52">
        <v>34</v>
      </c>
      <c r="B39" s="53" t="s">
        <v>108</v>
      </c>
      <c r="C39" s="54">
        <v>11375</v>
      </c>
      <c r="D39" s="59"/>
      <c r="E39" s="61">
        <f>COUNTIF(Hoja1!$C$9:$C$261,'Hoja3 (2)'!B39)</f>
        <v>0</v>
      </c>
      <c r="F39" s="59" t="b">
        <f>EXACT(B39,Hoja1!C45)</f>
        <v>0</v>
      </c>
      <c r="G39" s="59" t="b">
        <f>EXACT(C39,Hoja1!D45)</f>
        <v>0</v>
      </c>
    </row>
    <row r="40" spans="1:7" s="54" customFormat="1" ht="63.75" hidden="1" x14ac:dyDescent="0.25">
      <c r="A40" s="52">
        <v>35</v>
      </c>
      <c r="B40" s="53" t="s">
        <v>109</v>
      </c>
      <c r="C40" s="54">
        <v>11375</v>
      </c>
      <c r="D40" s="59"/>
      <c r="E40" s="61">
        <f>COUNTIF(Hoja1!$C$9:$C$261,'Hoja3 (2)'!B40)</f>
        <v>0</v>
      </c>
      <c r="F40" s="59" t="b">
        <f>EXACT(B40,Hoja1!C46)</f>
        <v>0</v>
      </c>
      <c r="G40" s="59" t="b">
        <f>EXACT(C40,Hoja1!D46)</f>
        <v>0</v>
      </c>
    </row>
    <row r="41" spans="1:7" s="54" customFormat="1" ht="76.5" hidden="1" x14ac:dyDescent="0.25">
      <c r="A41" s="52">
        <v>36</v>
      </c>
      <c r="B41" s="53" t="s">
        <v>110</v>
      </c>
      <c r="C41" s="54">
        <v>11375</v>
      </c>
      <c r="D41" s="59"/>
      <c r="E41" s="61">
        <f>COUNTIF(Hoja1!$C$9:$C$261,'Hoja3 (2)'!B41)</f>
        <v>0</v>
      </c>
      <c r="F41" s="59" t="b">
        <f>EXACT(B41,Hoja1!C47)</f>
        <v>0</v>
      </c>
      <c r="G41" s="59" t="b">
        <f>EXACT(C41,Hoja1!D47)</f>
        <v>0</v>
      </c>
    </row>
    <row r="42" spans="1:7" s="54" customFormat="1" ht="51" hidden="1" x14ac:dyDescent="0.25">
      <c r="A42" s="52">
        <v>37</v>
      </c>
      <c r="B42" s="53" t="s">
        <v>111</v>
      </c>
      <c r="C42" s="54">
        <v>11375</v>
      </c>
      <c r="D42" s="59"/>
      <c r="E42" s="61">
        <f>COUNTIF(Hoja1!$C$9:$C$261,'Hoja3 (2)'!B42)</f>
        <v>0</v>
      </c>
      <c r="F42" s="59" t="b">
        <f>EXACT(B42,Hoja1!C48)</f>
        <v>0</v>
      </c>
      <c r="G42" s="59" t="b">
        <f>EXACT(C42,Hoja1!D48)</f>
        <v>0</v>
      </c>
    </row>
    <row r="43" spans="1:7" s="54" customFormat="1" ht="51" hidden="1" x14ac:dyDescent="0.25">
      <c r="A43" s="52">
        <v>38</v>
      </c>
      <c r="B43" s="53" t="s">
        <v>112</v>
      </c>
      <c r="C43" s="54">
        <v>34125</v>
      </c>
      <c r="D43" s="59"/>
      <c r="E43" s="61">
        <f>COUNTIF(Hoja1!$C$9:$C$261,'Hoja3 (2)'!B43)</f>
        <v>0</v>
      </c>
      <c r="F43" s="59" t="b">
        <f>EXACT(B43,Hoja1!C49)</f>
        <v>0</v>
      </c>
      <c r="G43" s="59" t="b">
        <f>EXACT(C43,Hoja1!D49)</f>
        <v>0</v>
      </c>
    </row>
    <row r="44" spans="1:7" s="54" customFormat="1" ht="51" hidden="1" x14ac:dyDescent="0.25">
      <c r="A44" s="52">
        <v>39</v>
      </c>
      <c r="B44" s="53" t="s">
        <v>113</v>
      </c>
      <c r="C44" s="54">
        <v>22750</v>
      </c>
      <c r="D44" s="59"/>
      <c r="E44" s="61">
        <f>COUNTIF(Hoja1!$C$9:$C$261,'Hoja3 (2)'!B44)</f>
        <v>0</v>
      </c>
      <c r="F44" s="59" t="b">
        <f>EXACT(B44,Hoja1!C50)</f>
        <v>0</v>
      </c>
      <c r="G44" s="59" t="b">
        <f>EXACT(C44,Hoja1!D50)</f>
        <v>0</v>
      </c>
    </row>
    <row r="45" spans="1:7" s="54" customFormat="1" ht="63.75" hidden="1" x14ac:dyDescent="0.25">
      <c r="A45" s="52">
        <v>40</v>
      </c>
      <c r="B45" s="53" t="s">
        <v>114</v>
      </c>
      <c r="C45" s="54">
        <v>39606</v>
      </c>
      <c r="D45" s="59"/>
      <c r="E45" s="61">
        <f>COUNTIF(Hoja1!$C$9:$C$261,'Hoja3 (2)'!B45)</f>
        <v>0</v>
      </c>
      <c r="F45" s="59" t="b">
        <f>EXACT(B45,Hoja1!C51)</f>
        <v>0</v>
      </c>
      <c r="G45" s="59" t="b">
        <f>EXACT(C45,Hoja1!D51)</f>
        <v>0</v>
      </c>
    </row>
    <row r="46" spans="1:7" s="54" customFormat="1" ht="51" hidden="1" x14ac:dyDescent="0.25">
      <c r="A46" s="52">
        <v>41</v>
      </c>
      <c r="B46" s="53" t="s">
        <v>104</v>
      </c>
      <c r="C46" s="54">
        <v>41184.5</v>
      </c>
      <c r="D46" s="59"/>
      <c r="E46" s="61">
        <f>COUNTIF(Hoja1!$C$9:$C$261,'Hoja3 (2)'!B46)</f>
        <v>0</v>
      </c>
      <c r="F46" s="59" t="b">
        <f>EXACT(B46,Hoja1!C52)</f>
        <v>0</v>
      </c>
      <c r="G46" s="59" t="b">
        <f>EXACT(C46,Hoja1!D52)</f>
        <v>0</v>
      </c>
    </row>
    <row r="47" spans="1:7" s="54" customFormat="1" ht="51" hidden="1" x14ac:dyDescent="0.25">
      <c r="A47" s="52">
        <v>42</v>
      </c>
      <c r="B47" s="53" t="s">
        <v>104</v>
      </c>
      <c r="C47" s="54">
        <v>28000</v>
      </c>
      <c r="D47" s="59"/>
      <c r="E47" s="61">
        <f>COUNTIF(Hoja1!$C$9:$C$261,'Hoja3 (2)'!B47)</f>
        <v>0</v>
      </c>
      <c r="F47" s="59" t="b">
        <f>EXACT(B47,Hoja1!C53)</f>
        <v>0</v>
      </c>
      <c r="G47" s="59" t="b">
        <f>EXACT(C47,Hoja1!D53)</f>
        <v>0</v>
      </c>
    </row>
    <row r="48" spans="1:7" s="54" customFormat="1" ht="63.75" hidden="1" x14ac:dyDescent="0.25">
      <c r="A48" s="52">
        <v>43</v>
      </c>
      <c r="B48" s="53" t="s">
        <v>115</v>
      </c>
      <c r="C48" s="54">
        <v>22750</v>
      </c>
      <c r="D48" s="59"/>
      <c r="E48" s="61">
        <f>COUNTIF(Hoja1!$C$9:$C$261,'Hoja3 (2)'!B48)</f>
        <v>0</v>
      </c>
      <c r="F48" s="59" t="b">
        <f>EXACT(B48,Hoja1!C54)</f>
        <v>0</v>
      </c>
      <c r="G48" s="59" t="b">
        <f>EXACT(C48,Hoja1!D54)</f>
        <v>0</v>
      </c>
    </row>
    <row r="49" spans="1:7" s="54" customFormat="1" ht="51" hidden="1" x14ac:dyDescent="0.25">
      <c r="A49" s="52">
        <v>44</v>
      </c>
      <c r="B49" s="53" t="s">
        <v>116</v>
      </c>
      <c r="C49" s="54">
        <v>22750</v>
      </c>
      <c r="D49" s="59"/>
      <c r="E49" s="61">
        <f>COUNTIF(Hoja1!$C$9:$C$261,'Hoja3 (2)'!B49)</f>
        <v>0</v>
      </c>
      <c r="F49" s="59" t="b">
        <f>EXACT(B49,Hoja1!C55)</f>
        <v>0</v>
      </c>
      <c r="G49" s="59" t="b">
        <f>EXACT(C49,Hoja1!D55)</f>
        <v>0</v>
      </c>
    </row>
    <row r="50" spans="1:7" s="54" customFormat="1" ht="51" hidden="1" x14ac:dyDescent="0.25">
      <c r="A50" s="52">
        <v>45</v>
      </c>
      <c r="B50" s="53" t="s">
        <v>117</v>
      </c>
      <c r="C50" s="54">
        <v>19803</v>
      </c>
      <c r="D50" s="59"/>
      <c r="E50" s="61">
        <f>COUNTIF(Hoja1!$C$9:$C$261,'Hoja3 (2)'!B50)</f>
        <v>0</v>
      </c>
      <c r="F50" s="59" t="b">
        <f>EXACT(B50,Hoja1!C56)</f>
        <v>0</v>
      </c>
      <c r="G50" s="59" t="b">
        <f>EXACT(C50,Hoja1!D56)</f>
        <v>0</v>
      </c>
    </row>
    <row r="51" spans="1:7" s="54" customFormat="1" ht="51" hidden="1" x14ac:dyDescent="0.25">
      <c r="A51" s="52">
        <v>46</v>
      </c>
      <c r="B51" s="53" t="s">
        <v>118</v>
      </c>
      <c r="C51" s="54">
        <v>22750</v>
      </c>
      <c r="D51" s="59"/>
      <c r="E51" s="61">
        <f>COUNTIF(Hoja1!$C$9:$C$261,'Hoja3 (2)'!B51)</f>
        <v>0</v>
      </c>
      <c r="F51" s="59" t="b">
        <f>EXACT(B51,Hoja1!C57)</f>
        <v>0</v>
      </c>
      <c r="G51" s="59" t="b">
        <f>EXACT(C51,Hoja1!D57)</f>
        <v>0</v>
      </c>
    </row>
    <row r="52" spans="1:7" s="54" customFormat="1" ht="63.75" hidden="1" x14ac:dyDescent="0.25">
      <c r="A52" s="52">
        <v>47</v>
      </c>
      <c r="B52" s="53" t="s">
        <v>119</v>
      </c>
      <c r="C52" s="54">
        <v>34125</v>
      </c>
      <c r="D52" s="59"/>
      <c r="E52" s="61">
        <f>COUNTIF(Hoja1!$C$9:$C$261,'Hoja3 (2)'!B52)</f>
        <v>0</v>
      </c>
      <c r="F52" s="59" t="b">
        <f>EXACT(B52,Hoja1!C58)</f>
        <v>0</v>
      </c>
      <c r="G52" s="59" t="b">
        <f>EXACT(C52,Hoja1!D58)</f>
        <v>0</v>
      </c>
    </row>
    <row r="53" spans="1:7" s="54" customFormat="1" ht="51" hidden="1" x14ac:dyDescent="0.25">
      <c r="A53" s="52">
        <v>48</v>
      </c>
      <c r="B53" s="53" t="s">
        <v>120</v>
      </c>
      <c r="C53" s="54">
        <v>22750</v>
      </c>
      <c r="D53" s="59"/>
      <c r="E53" s="61">
        <f>COUNTIF(Hoja1!$C$9:$C$261,'Hoja3 (2)'!B53)</f>
        <v>0</v>
      </c>
      <c r="F53" s="59" t="e">
        <f>EXACT(B53,Hoja1!#REF!)</f>
        <v>#REF!</v>
      </c>
      <c r="G53" s="59" t="e">
        <f>EXACT(C53,Hoja1!#REF!)</f>
        <v>#REF!</v>
      </c>
    </row>
    <row r="54" spans="1:7" s="54" customFormat="1" ht="51" hidden="1" x14ac:dyDescent="0.25">
      <c r="A54" s="52">
        <v>49</v>
      </c>
      <c r="B54" s="53" t="s">
        <v>121</v>
      </c>
      <c r="C54" s="54">
        <v>9901.5</v>
      </c>
      <c r="D54" s="59"/>
      <c r="E54" s="61">
        <f>COUNTIF(Hoja1!$C$9:$C$261,'Hoja3 (2)'!B54)</f>
        <v>0</v>
      </c>
      <c r="F54" s="59" t="e">
        <f>EXACT(B54,Hoja1!#REF!)</f>
        <v>#REF!</v>
      </c>
      <c r="G54" s="59" t="e">
        <f>EXACT(C54,Hoja1!#REF!)</f>
        <v>#REF!</v>
      </c>
    </row>
    <row r="55" spans="1:7" s="54" customFormat="1" ht="76.5" hidden="1" x14ac:dyDescent="0.25">
      <c r="A55" s="52">
        <v>50</v>
      </c>
      <c r="B55" s="53" t="s">
        <v>210</v>
      </c>
      <c r="C55" s="54">
        <v>11375</v>
      </c>
      <c r="D55" s="59"/>
      <c r="E55" s="61">
        <f>COUNTIF(Hoja1!$C$9:$C$261,'Hoja3 (2)'!B55)</f>
        <v>0</v>
      </c>
      <c r="F55" s="59" t="e">
        <f>EXACT(B55,Hoja1!#REF!)</f>
        <v>#REF!</v>
      </c>
      <c r="G55" s="59" t="e">
        <f>EXACT(C55,Hoja1!#REF!)</f>
        <v>#REF!</v>
      </c>
    </row>
    <row r="56" spans="1:7" s="54" customFormat="1" ht="51" x14ac:dyDescent="0.25">
      <c r="A56" s="52">
        <v>51</v>
      </c>
      <c r="B56" s="53" t="s">
        <v>308</v>
      </c>
      <c r="C56" s="54">
        <v>0</v>
      </c>
      <c r="D56" s="59"/>
      <c r="E56" s="61">
        <f>COUNTIF(Hoja1!$C$9:$C$261,'Hoja3 (2)'!B56)</f>
        <v>0</v>
      </c>
      <c r="F56" s="59" t="e">
        <f>EXACT(B56,Hoja1!#REF!)</f>
        <v>#REF!</v>
      </c>
      <c r="G56" s="59" t="e">
        <f>EXACT(C56,Hoja1!#REF!)</f>
        <v>#REF!</v>
      </c>
    </row>
    <row r="57" spans="1:7" s="54" customFormat="1" ht="51" x14ac:dyDescent="0.25">
      <c r="A57" s="52">
        <v>52</v>
      </c>
      <c r="B57" s="53" t="s">
        <v>211</v>
      </c>
      <c r="C57" s="54">
        <v>1499999.54</v>
      </c>
      <c r="D57" s="59"/>
      <c r="E57" s="61">
        <f>COUNTIF(Hoja1!$C$9:$C$261,'Hoja3 (2)'!B57)</f>
        <v>0</v>
      </c>
      <c r="F57" s="59" t="e">
        <f>EXACT(B57,Hoja1!#REF!)</f>
        <v>#REF!</v>
      </c>
      <c r="G57" s="59" t="e">
        <f>EXACT(C57,Hoja1!#REF!)</f>
        <v>#REF!</v>
      </c>
    </row>
    <row r="58" spans="1:7" s="54" customFormat="1" ht="38.25" x14ac:dyDescent="0.25">
      <c r="A58" s="52">
        <v>2</v>
      </c>
      <c r="B58" s="53" t="s">
        <v>122</v>
      </c>
      <c r="C58" s="54">
        <v>48464.91</v>
      </c>
      <c r="D58" s="59"/>
      <c r="E58" s="61">
        <f>COUNTIF(Hoja1!$C$9:$C$261,'Hoja3 (2)'!B58)</f>
        <v>0</v>
      </c>
      <c r="F58" s="59" t="e">
        <f>EXACT(B58,Hoja1!#REF!)</f>
        <v>#REF!</v>
      </c>
      <c r="G58" s="59" t="e">
        <f>EXACT(C58,Hoja1!#REF!)</f>
        <v>#REF!</v>
      </c>
    </row>
    <row r="59" spans="1:7" s="54" customFormat="1" ht="38.25" x14ac:dyDescent="0.25">
      <c r="A59" s="52">
        <v>0</v>
      </c>
      <c r="B59" s="53" t="s">
        <v>123</v>
      </c>
      <c r="C59" s="54">
        <v>0.37999999988824129</v>
      </c>
      <c r="D59" s="59"/>
      <c r="E59" s="61">
        <f>COUNTIF(Hoja1!$C$9:$C$261,'Hoja3 (2)'!B59)</f>
        <v>0</v>
      </c>
      <c r="F59" s="59" t="e">
        <f>EXACT(B59,Hoja1!#REF!)</f>
        <v>#REF!</v>
      </c>
      <c r="G59" s="59" t="e">
        <f>EXACT(C59,Hoja1!#REF!)</f>
        <v>#REF!</v>
      </c>
    </row>
    <row r="60" spans="1:7" s="54" customFormat="1" ht="51" x14ac:dyDescent="0.25">
      <c r="A60" s="52">
        <v>1</v>
      </c>
      <c r="B60" s="53" t="s">
        <v>212</v>
      </c>
      <c r="C60" s="54">
        <v>896284.53000000014</v>
      </c>
      <c r="D60" s="59"/>
      <c r="E60" s="61">
        <f>COUNTIF(Hoja1!$C$9:$C$261,'Hoja3 (2)'!B60)</f>
        <v>0</v>
      </c>
      <c r="F60" s="59" t="e">
        <f>EXACT(B60,Hoja1!#REF!)</f>
        <v>#REF!</v>
      </c>
      <c r="G60" s="59" t="e">
        <f>EXACT(C60,Hoja1!#REF!)</f>
        <v>#REF!</v>
      </c>
    </row>
    <row r="61" spans="1:7" s="54" customFormat="1" ht="51" x14ac:dyDescent="0.25">
      <c r="A61" s="52">
        <v>2</v>
      </c>
      <c r="B61" s="53" t="s">
        <v>213</v>
      </c>
      <c r="C61" s="54">
        <v>585900</v>
      </c>
      <c r="D61" s="59"/>
      <c r="E61" s="61">
        <f>COUNTIF(Hoja1!$C$9:$C$261,'Hoja3 (2)'!B61)</f>
        <v>0</v>
      </c>
      <c r="F61" s="59" t="e">
        <f>EXACT(B61,Hoja1!#REF!)</f>
        <v>#REF!</v>
      </c>
      <c r="G61" s="59" t="e">
        <f>EXACT(C61,Hoja1!#REF!)</f>
        <v>#REF!</v>
      </c>
    </row>
    <row r="62" spans="1:7" s="54" customFormat="1" ht="51" x14ac:dyDescent="0.25">
      <c r="A62" s="52">
        <v>3</v>
      </c>
      <c r="B62" s="53" t="s">
        <v>214</v>
      </c>
      <c r="C62" s="54">
        <v>283500</v>
      </c>
      <c r="D62" s="59"/>
      <c r="E62" s="61">
        <f>COUNTIF(Hoja1!$C$9:$C$261,'Hoja3 (2)'!B62)</f>
        <v>0</v>
      </c>
      <c r="F62" s="59" t="e">
        <f>EXACT(B62,Hoja1!#REF!)</f>
        <v>#REF!</v>
      </c>
      <c r="G62" s="59" t="e">
        <f>EXACT(C62,Hoja1!#REF!)</f>
        <v>#REF!</v>
      </c>
    </row>
    <row r="63" spans="1:7" s="54" customFormat="1" ht="51" x14ac:dyDescent="0.25">
      <c r="A63" s="52">
        <v>4</v>
      </c>
      <c r="B63" s="53" t="s">
        <v>215</v>
      </c>
      <c r="C63" s="54">
        <v>236250</v>
      </c>
      <c r="D63" s="59"/>
      <c r="E63" s="61">
        <f>COUNTIF(Hoja1!$C$9:$C$261,'Hoja3 (2)'!B63)</f>
        <v>0</v>
      </c>
      <c r="F63" s="59" t="e">
        <f>EXACT(B63,Hoja1!#REF!)</f>
        <v>#REF!</v>
      </c>
      <c r="G63" s="59" t="e">
        <f>EXACT(C63,Hoja1!#REF!)</f>
        <v>#REF!</v>
      </c>
    </row>
    <row r="64" spans="1:7" s="54" customFormat="1" ht="51" x14ac:dyDescent="0.25">
      <c r="A64" s="52">
        <v>5</v>
      </c>
      <c r="B64" s="53" t="s">
        <v>216</v>
      </c>
      <c r="C64" s="54">
        <v>189000</v>
      </c>
      <c r="D64" s="59"/>
      <c r="E64" s="61">
        <f>COUNTIF(Hoja1!$C$9:$C$261,'Hoja3 (2)'!B64)</f>
        <v>0</v>
      </c>
      <c r="F64" s="59" t="e">
        <f>EXACT(B64,Hoja1!#REF!)</f>
        <v>#REF!</v>
      </c>
      <c r="G64" s="59" t="e">
        <f>EXACT(C64,Hoja1!#REF!)</f>
        <v>#REF!</v>
      </c>
    </row>
    <row r="65" spans="1:7" s="54" customFormat="1" ht="63.75" x14ac:dyDescent="0.25">
      <c r="A65" s="52">
        <v>6</v>
      </c>
      <c r="B65" s="53" t="s">
        <v>217</v>
      </c>
      <c r="C65" s="54">
        <v>283500</v>
      </c>
      <c r="D65" s="59"/>
      <c r="E65" s="61">
        <f>COUNTIF(Hoja1!$C$9:$C$261,'Hoja3 (2)'!B65)</f>
        <v>0</v>
      </c>
      <c r="F65" s="59" t="e">
        <f>EXACT(B65,Hoja1!#REF!)</f>
        <v>#REF!</v>
      </c>
      <c r="G65" s="59" t="e">
        <f>EXACT(C65,Hoja1!#REF!)</f>
        <v>#REF!</v>
      </c>
    </row>
    <row r="66" spans="1:7" s="54" customFormat="1" ht="38.25" x14ac:dyDescent="0.25">
      <c r="A66" s="52">
        <v>7</v>
      </c>
      <c r="B66" s="53" t="s">
        <v>218</v>
      </c>
      <c r="C66" s="54">
        <v>141750</v>
      </c>
      <c r="D66" s="59"/>
      <c r="E66" s="61">
        <f>COUNTIF(Hoja1!$C$9:$C$261,'Hoja3 (2)'!B66)</f>
        <v>0</v>
      </c>
      <c r="F66" s="59" t="e">
        <f>EXACT(B66,Hoja1!#REF!)</f>
        <v>#REF!</v>
      </c>
      <c r="G66" s="59" t="e">
        <f>EXACT(C66,Hoja1!#REF!)</f>
        <v>#REF!</v>
      </c>
    </row>
    <row r="67" spans="1:7" s="54" customFormat="1" ht="51" x14ac:dyDescent="0.25">
      <c r="A67" s="52">
        <v>8</v>
      </c>
      <c r="B67" s="53" t="s">
        <v>219</v>
      </c>
      <c r="C67" s="54">
        <v>122850</v>
      </c>
      <c r="D67" s="59"/>
      <c r="E67" s="61">
        <f>COUNTIF(Hoja1!$C$9:$C$261,'Hoja3 (2)'!B67)</f>
        <v>0</v>
      </c>
      <c r="F67" s="59" t="e">
        <f>EXACT(B67,Hoja1!#REF!)</f>
        <v>#REF!</v>
      </c>
      <c r="G67" s="59" t="e">
        <f>EXACT(C67,Hoja1!#REF!)</f>
        <v>#REF!</v>
      </c>
    </row>
    <row r="68" spans="1:7" s="54" customFormat="1" ht="38.25" x14ac:dyDescent="0.25">
      <c r="A68" s="52">
        <v>9</v>
      </c>
      <c r="B68" s="53" t="s">
        <v>220</v>
      </c>
      <c r="C68" s="54">
        <v>75600</v>
      </c>
      <c r="D68" s="59"/>
      <c r="E68" s="61">
        <f>COUNTIF(Hoja1!$C$9:$C$261,'Hoja3 (2)'!B68)</f>
        <v>0</v>
      </c>
      <c r="F68" s="59" t="e">
        <f>EXACT(B68,Hoja1!#REF!)</f>
        <v>#REF!</v>
      </c>
      <c r="G68" s="59" t="e">
        <f>EXACT(C68,Hoja1!#REF!)</f>
        <v>#REF!</v>
      </c>
    </row>
    <row r="69" spans="1:7" s="54" customFormat="1" ht="51" x14ac:dyDescent="0.25">
      <c r="A69" s="52">
        <v>10</v>
      </c>
      <c r="B69" s="53" t="s">
        <v>221</v>
      </c>
      <c r="C69" s="54">
        <v>94500</v>
      </c>
      <c r="D69" s="59"/>
      <c r="E69" s="61">
        <f>COUNTIF(Hoja1!$C$9:$C$261,'Hoja3 (2)'!B69)</f>
        <v>0</v>
      </c>
      <c r="F69" s="59" t="e">
        <f>EXACT(B69,Hoja1!#REF!)</f>
        <v>#REF!</v>
      </c>
      <c r="G69" s="59" t="e">
        <f>EXACT(C69,Hoja1!#REF!)</f>
        <v>#REF!</v>
      </c>
    </row>
    <row r="70" spans="1:7" s="54" customFormat="1" ht="51" x14ac:dyDescent="0.25">
      <c r="A70" s="52">
        <v>11</v>
      </c>
      <c r="B70" s="53" t="s">
        <v>222</v>
      </c>
      <c r="C70" s="54">
        <v>28350</v>
      </c>
      <c r="D70" s="59"/>
      <c r="E70" s="61">
        <f>COUNTIF(Hoja1!$C$9:$C$261,'Hoja3 (2)'!B70)</f>
        <v>0</v>
      </c>
      <c r="F70" s="59" t="e">
        <f>EXACT(B70,Hoja1!#REF!)</f>
        <v>#REF!</v>
      </c>
      <c r="G70" s="59" t="e">
        <f>EXACT(C70,Hoja1!#REF!)</f>
        <v>#REF!</v>
      </c>
    </row>
    <row r="71" spans="1:7" s="54" customFormat="1" ht="51" x14ac:dyDescent="0.25">
      <c r="A71" s="52">
        <v>12</v>
      </c>
      <c r="B71" s="53" t="s">
        <v>223</v>
      </c>
      <c r="C71" s="54">
        <v>66150</v>
      </c>
      <c r="D71" s="59"/>
      <c r="E71" s="61">
        <f>COUNTIF(Hoja1!$C$9:$C$261,'Hoja3 (2)'!B71)</f>
        <v>0</v>
      </c>
      <c r="F71" s="59" t="e">
        <f>EXACT(B71,Hoja1!#REF!)</f>
        <v>#REF!</v>
      </c>
      <c r="G71" s="59" t="e">
        <f>EXACT(C71,Hoja1!#REF!)</f>
        <v>#REF!</v>
      </c>
    </row>
    <row r="72" spans="1:7" s="54" customFormat="1" ht="38.25" x14ac:dyDescent="0.25">
      <c r="A72" s="52">
        <v>13</v>
      </c>
      <c r="B72" s="53" t="s">
        <v>224</v>
      </c>
      <c r="C72" s="54">
        <v>47250</v>
      </c>
      <c r="D72" s="59"/>
      <c r="E72" s="61">
        <f>COUNTIF(Hoja1!$C$9:$C$261,'Hoja3 (2)'!B72)</f>
        <v>0</v>
      </c>
      <c r="F72" s="59" t="e">
        <f>EXACT(B72,Hoja1!#REF!)</f>
        <v>#REF!</v>
      </c>
      <c r="G72" s="59" t="e">
        <f>EXACT(C72,Hoja1!#REF!)</f>
        <v>#REF!</v>
      </c>
    </row>
    <row r="73" spans="1:7" s="54" customFormat="1" ht="51" x14ac:dyDescent="0.25">
      <c r="A73" s="52">
        <v>14</v>
      </c>
      <c r="B73" s="53" t="s">
        <v>225</v>
      </c>
      <c r="C73" s="54">
        <v>47250</v>
      </c>
      <c r="D73" s="59"/>
      <c r="E73" s="61">
        <f>COUNTIF(Hoja1!$C$9:$C$261,'Hoja3 (2)'!B73)</f>
        <v>0</v>
      </c>
      <c r="F73" s="59" t="e">
        <f>EXACT(B73,Hoja1!#REF!)</f>
        <v>#REF!</v>
      </c>
      <c r="G73" s="59" t="e">
        <f>EXACT(C73,Hoja1!#REF!)</f>
        <v>#REF!</v>
      </c>
    </row>
    <row r="74" spans="1:7" s="54" customFormat="1" ht="51" x14ac:dyDescent="0.25">
      <c r="A74" s="52">
        <v>15</v>
      </c>
      <c r="B74" s="53" t="s">
        <v>226</v>
      </c>
      <c r="C74" s="54">
        <v>94500</v>
      </c>
      <c r="D74" s="59"/>
      <c r="E74" s="61">
        <f>COUNTIF(Hoja1!$C$9:$C$261,'Hoja3 (2)'!B74)</f>
        <v>0</v>
      </c>
      <c r="F74" s="59" t="e">
        <f>EXACT(B74,Hoja1!#REF!)</f>
        <v>#REF!</v>
      </c>
      <c r="G74" s="59" t="e">
        <f>EXACT(C74,Hoja1!#REF!)</f>
        <v>#REF!</v>
      </c>
    </row>
    <row r="75" spans="1:7" s="54" customFormat="1" ht="51" x14ac:dyDescent="0.25">
      <c r="A75" s="52">
        <v>16</v>
      </c>
      <c r="B75" s="53" t="s">
        <v>227</v>
      </c>
      <c r="C75" s="54">
        <v>94500</v>
      </c>
      <c r="D75" s="59"/>
      <c r="E75" s="61">
        <f>COUNTIF(Hoja1!$C$9:$C$261,'Hoja3 (2)'!B75)</f>
        <v>0</v>
      </c>
      <c r="F75" s="59" t="e">
        <f>EXACT(B75,Hoja1!#REF!)</f>
        <v>#REF!</v>
      </c>
      <c r="G75" s="59" t="e">
        <f>EXACT(C75,Hoja1!#REF!)</f>
        <v>#REF!</v>
      </c>
    </row>
    <row r="76" spans="1:7" s="54" customFormat="1" ht="51" x14ac:dyDescent="0.25">
      <c r="A76" s="52">
        <v>17</v>
      </c>
      <c r="B76" s="53" t="s">
        <v>228</v>
      </c>
      <c r="C76" s="54">
        <v>236250</v>
      </c>
      <c r="D76" s="59"/>
      <c r="E76" s="61">
        <f>COUNTIF(Hoja1!$C$9:$C$261,'Hoja3 (2)'!B76)</f>
        <v>0</v>
      </c>
      <c r="F76" s="59" t="e">
        <f>EXACT(B76,Hoja1!#REF!)</f>
        <v>#REF!</v>
      </c>
      <c r="G76" s="59" t="e">
        <f>EXACT(C76,Hoja1!#REF!)</f>
        <v>#REF!</v>
      </c>
    </row>
    <row r="77" spans="1:7" s="54" customFormat="1" ht="51" x14ac:dyDescent="0.25">
      <c r="A77" s="52">
        <v>18</v>
      </c>
      <c r="B77" s="53" t="s">
        <v>229</v>
      </c>
      <c r="C77" s="54">
        <v>75600</v>
      </c>
      <c r="D77" s="59"/>
      <c r="E77" s="61">
        <f>COUNTIF(Hoja1!$C$9:$C$261,'Hoja3 (2)'!B77)</f>
        <v>0</v>
      </c>
      <c r="F77" s="59" t="e">
        <f>EXACT(B77,Hoja1!#REF!)</f>
        <v>#REF!</v>
      </c>
      <c r="G77" s="59" t="e">
        <f>EXACT(C77,Hoja1!#REF!)</f>
        <v>#REF!</v>
      </c>
    </row>
    <row r="78" spans="1:7" s="54" customFormat="1" ht="51" x14ac:dyDescent="0.25">
      <c r="A78" s="52">
        <v>19</v>
      </c>
      <c r="B78" s="53" t="s">
        <v>230</v>
      </c>
      <c r="C78" s="54">
        <v>94500</v>
      </c>
      <c r="D78" s="59"/>
      <c r="E78" s="61">
        <f>COUNTIF(Hoja1!$C$9:$C$261,'Hoja3 (2)'!B78)</f>
        <v>0</v>
      </c>
      <c r="F78" s="59" t="e">
        <f>EXACT(B78,Hoja1!#REF!)</f>
        <v>#REF!</v>
      </c>
      <c r="G78" s="59" t="e">
        <f>EXACT(C78,Hoja1!#REF!)</f>
        <v>#REF!</v>
      </c>
    </row>
    <row r="79" spans="1:7" s="54" customFormat="1" ht="38.25" hidden="1" x14ac:dyDescent="0.25">
      <c r="A79" s="52">
        <v>1</v>
      </c>
      <c r="B79" s="53" t="s">
        <v>231</v>
      </c>
      <c r="C79" s="54">
        <v>150000</v>
      </c>
      <c r="D79" s="59"/>
      <c r="E79" s="61">
        <f>COUNTIF(Hoja1!$C$9:$C$261,'Hoja3 (2)'!B79)</f>
        <v>0</v>
      </c>
      <c r="F79" s="59" t="e">
        <f>EXACT(B79,Hoja1!#REF!)</f>
        <v>#REF!</v>
      </c>
      <c r="G79" s="59" t="e">
        <f>EXACT(C79,Hoja1!#REF!)</f>
        <v>#REF!</v>
      </c>
    </row>
    <row r="80" spans="1:7" s="54" customFormat="1" ht="38.25" hidden="1" x14ac:dyDescent="0.25">
      <c r="A80" s="52">
        <v>2</v>
      </c>
      <c r="B80" s="53" t="s">
        <v>232</v>
      </c>
      <c r="C80" s="54">
        <v>75000</v>
      </c>
      <c r="D80" s="59"/>
      <c r="E80" s="61">
        <f>COUNTIF(Hoja1!$C$9:$C$261,'Hoja3 (2)'!B80)</f>
        <v>0</v>
      </c>
      <c r="F80" s="59" t="e">
        <f>EXACT(B80,Hoja1!#REF!)</f>
        <v>#REF!</v>
      </c>
      <c r="G80" s="59" t="e">
        <f>EXACT(C80,Hoja1!#REF!)</f>
        <v>#REF!</v>
      </c>
    </row>
    <row r="81" spans="1:7" s="54" customFormat="1" ht="38.25" hidden="1" x14ac:dyDescent="0.25">
      <c r="A81" s="52">
        <v>3</v>
      </c>
      <c r="B81" s="53" t="s">
        <v>233</v>
      </c>
      <c r="C81" s="54">
        <v>87500</v>
      </c>
      <c r="D81" s="59"/>
      <c r="E81" s="61">
        <f>COUNTIF(Hoja1!$C$9:$C$261,'Hoja3 (2)'!B81)</f>
        <v>0</v>
      </c>
      <c r="F81" s="59" t="e">
        <f>EXACT(B81,Hoja1!#REF!)</f>
        <v>#REF!</v>
      </c>
      <c r="G81" s="59" t="e">
        <f>EXACT(C81,Hoja1!#REF!)</f>
        <v>#REF!</v>
      </c>
    </row>
    <row r="82" spans="1:7" s="54" customFormat="1" ht="38.25" hidden="1" x14ac:dyDescent="0.25">
      <c r="A82" s="52">
        <v>4</v>
      </c>
      <c r="B82" s="53" t="s">
        <v>234</v>
      </c>
      <c r="C82" s="54">
        <v>100000</v>
      </c>
      <c r="D82" s="59"/>
      <c r="E82" s="61">
        <f>COUNTIF(Hoja1!$C$9:$C$261,'Hoja3 (2)'!B82)</f>
        <v>0</v>
      </c>
      <c r="F82" s="59" t="e">
        <f>EXACT(B82,Hoja1!#REF!)</f>
        <v>#REF!</v>
      </c>
      <c r="G82" s="59" t="e">
        <f>EXACT(C82,Hoja1!#REF!)</f>
        <v>#REF!</v>
      </c>
    </row>
    <row r="83" spans="1:7" s="54" customFormat="1" ht="38.25" hidden="1" x14ac:dyDescent="0.25">
      <c r="A83" s="52">
        <v>5</v>
      </c>
      <c r="B83" s="53" t="s">
        <v>235</v>
      </c>
      <c r="C83" s="54">
        <v>100000</v>
      </c>
      <c r="D83" s="59"/>
      <c r="E83" s="61">
        <f>COUNTIF(Hoja1!$C$9:$C$261,'Hoja3 (2)'!B83)</f>
        <v>0</v>
      </c>
      <c r="F83" s="59" t="e">
        <f>EXACT(B83,Hoja1!#REF!)</f>
        <v>#REF!</v>
      </c>
      <c r="G83" s="59" t="e">
        <f>EXACT(C83,Hoja1!#REF!)</f>
        <v>#REF!</v>
      </c>
    </row>
    <row r="84" spans="1:7" s="54" customFormat="1" ht="38.25" hidden="1" x14ac:dyDescent="0.25">
      <c r="A84" s="52">
        <v>6</v>
      </c>
      <c r="B84" s="53" t="s">
        <v>236</v>
      </c>
      <c r="C84" s="54">
        <v>80000</v>
      </c>
      <c r="D84" s="59"/>
      <c r="E84" s="61">
        <f>COUNTIF(Hoja1!$C$9:$C$261,'Hoja3 (2)'!B84)</f>
        <v>0</v>
      </c>
      <c r="F84" s="59" t="e">
        <f>EXACT(B84,Hoja1!#REF!)</f>
        <v>#REF!</v>
      </c>
      <c r="G84" s="59" t="e">
        <f>EXACT(C84,Hoja1!#REF!)</f>
        <v>#REF!</v>
      </c>
    </row>
    <row r="85" spans="1:7" s="54" customFormat="1" ht="51" hidden="1" x14ac:dyDescent="0.25">
      <c r="A85" s="52">
        <v>7</v>
      </c>
      <c r="B85" s="53" t="s">
        <v>237</v>
      </c>
      <c r="C85" s="54">
        <v>75000</v>
      </c>
      <c r="D85" s="59"/>
      <c r="E85" s="61">
        <f>COUNTIF(Hoja1!$C$9:$C$261,'Hoja3 (2)'!B85)</f>
        <v>0</v>
      </c>
      <c r="F85" s="59" t="e">
        <f>EXACT(B85,Hoja1!#REF!)</f>
        <v>#REF!</v>
      </c>
      <c r="G85" s="59" t="e">
        <f>EXACT(C85,Hoja1!#REF!)</f>
        <v>#REF!</v>
      </c>
    </row>
    <row r="86" spans="1:7" s="54" customFormat="1" ht="38.25" hidden="1" x14ac:dyDescent="0.25">
      <c r="A86" s="52">
        <v>8</v>
      </c>
      <c r="B86" s="53" t="s">
        <v>238</v>
      </c>
      <c r="C86" s="54">
        <v>75000</v>
      </c>
      <c r="D86" s="59"/>
      <c r="E86" s="61">
        <f>COUNTIF(Hoja1!$C$9:$C$261,'Hoja3 (2)'!B86)</f>
        <v>0</v>
      </c>
      <c r="F86" s="59" t="e">
        <f>EXACT(B86,Hoja1!#REF!)</f>
        <v>#REF!</v>
      </c>
      <c r="G86" s="59" t="e">
        <f>EXACT(C86,Hoja1!#REF!)</f>
        <v>#REF!</v>
      </c>
    </row>
    <row r="87" spans="1:7" s="54" customFormat="1" ht="38.25" hidden="1" x14ac:dyDescent="0.25">
      <c r="A87" s="52">
        <v>9</v>
      </c>
      <c r="B87" s="53" t="s">
        <v>239</v>
      </c>
      <c r="C87" s="54">
        <v>50000</v>
      </c>
      <c r="D87" s="59"/>
      <c r="E87" s="61">
        <f>COUNTIF(Hoja1!$C$9:$C$261,'Hoja3 (2)'!B87)</f>
        <v>0</v>
      </c>
      <c r="F87" s="59" t="e">
        <f>EXACT(B87,Hoja1!#REF!)</f>
        <v>#REF!</v>
      </c>
      <c r="G87" s="59" t="e">
        <f>EXACT(C87,Hoja1!#REF!)</f>
        <v>#REF!</v>
      </c>
    </row>
    <row r="88" spans="1:7" s="54" customFormat="1" ht="38.25" hidden="1" x14ac:dyDescent="0.25">
      <c r="A88" s="52">
        <v>10</v>
      </c>
      <c r="B88" s="53" t="s">
        <v>240</v>
      </c>
      <c r="C88" s="54">
        <v>50000</v>
      </c>
      <c r="D88" s="59"/>
      <c r="E88" s="61">
        <f>COUNTIF(Hoja1!$C$9:$C$261,'Hoja3 (2)'!B88)</f>
        <v>0</v>
      </c>
      <c r="F88" s="59" t="e">
        <f>EXACT(B88,Hoja1!#REF!)</f>
        <v>#REF!</v>
      </c>
      <c r="G88" s="59" t="e">
        <f>EXACT(C88,Hoja1!#REF!)</f>
        <v>#REF!</v>
      </c>
    </row>
    <row r="89" spans="1:7" s="54" customFormat="1" ht="38.25" hidden="1" x14ac:dyDescent="0.25">
      <c r="A89" s="52">
        <v>11</v>
      </c>
      <c r="B89" s="53" t="s">
        <v>241</v>
      </c>
      <c r="C89" s="54">
        <v>45000</v>
      </c>
      <c r="D89" s="59"/>
      <c r="E89" s="61">
        <f>COUNTIF(Hoja1!$C$9:$C$261,'Hoja3 (2)'!B89)</f>
        <v>0</v>
      </c>
      <c r="F89" s="59" t="e">
        <f>EXACT(B89,Hoja1!#REF!)</f>
        <v>#REF!</v>
      </c>
      <c r="G89" s="59" t="e">
        <f>EXACT(C89,Hoja1!#REF!)</f>
        <v>#REF!</v>
      </c>
    </row>
    <row r="90" spans="1:7" s="54" customFormat="1" ht="38.25" hidden="1" x14ac:dyDescent="0.25">
      <c r="A90" s="52">
        <v>12</v>
      </c>
      <c r="B90" s="53" t="s">
        <v>242</v>
      </c>
      <c r="C90" s="54">
        <v>32500</v>
      </c>
      <c r="D90" s="59"/>
      <c r="E90" s="61">
        <f>COUNTIF(Hoja1!$C$9:$C$261,'Hoja3 (2)'!B90)</f>
        <v>0</v>
      </c>
      <c r="F90" s="59" t="e">
        <f>EXACT(B90,Hoja1!#REF!)</f>
        <v>#REF!</v>
      </c>
      <c r="G90" s="59" t="e">
        <f>EXACT(C90,Hoja1!#REF!)</f>
        <v>#REF!</v>
      </c>
    </row>
    <row r="91" spans="1:7" s="54" customFormat="1" ht="38.25" hidden="1" x14ac:dyDescent="0.25">
      <c r="A91" s="52">
        <v>13</v>
      </c>
      <c r="B91" s="53" t="s">
        <v>243</v>
      </c>
      <c r="C91" s="54">
        <v>15000</v>
      </c>
      <c r="D91" s="59"/>
      <c r="E91" s="61">
        <f>COUNTIF(Hoja1!$C$9:$C$261,'Hoja3 (2)'!B91)</f>
        <v>0</v>
      </c>
      <c r="F91" s="59" t="e">
        <f>EXACT(B91,Hoja1!#REF!)</f>
        <v>#REF!</v>
      </c>
      <c r="G91" s="59" t="e">
        <f>EXACT(C91,Hoja1!#REF!)</f>
        <v>#REF!</v>
      </c>
    </row>
    <row r="92" spans="1:7" s="54" customFormat="1" ht="38.25" hidden="1" x14ac:dyDescent="0.25">
      <c r="A92" s="52">
        <v>14</v>
      </c>
      <c r="B92" s="53" t="s">
        <v>244</v>
      </c>
      <c r="C92" s="54">
        <v>62500</v>
      </c>
      <c r="D92" s="59"/>
      <c r="E92" s="61">
        <f>COUNTIF(Hoja1!$C$9:$C$261,'Hoja3 (2)'!B92)</f>
        <v>0</v>
      </c>
      <c r="F92" s="59" t="e">
        <f>EXACT(B92,Hoja1!#REF!)</f>
        <v>#REF!</v>
      </c>
      <c r="G92" s="59" t="e">
        <f>EXACT(C92,Hoja1!#REF!)</f>
        <v>#REF!</v>
      </c>
    </row>
    <row r="93" spans="1:7" s="54" customFormat="1" ht="38.25" hidden="1" x14ac:dyDescent="0.25">
      <c r="A93" s="52">
        <v>15</v>
      </c>
      <c r="B93" s="53" t="s">
        <v>245</v>
      </c>
      <c r="C93" s="54">
        <v>32500</v>
      </c>
      <c r="D93" s="59"/>
      <c r="E93" s="61">
        <f>COUNTIF(Hoja1!$C$9:$C$261,'Hoja3 (2)'!B93)</f>
        <v>0</v>
      </c>
      <c r="F93" s="59" t="e">
        <f>EXACT(B93,Hoja1!#REF!)</f>
        <v>#REF!</v>
      </c>
      <c r="G93" s="59" t="e">
        <f>EXACT(C93,Hoja1!#REF!)</f>
        <v>#REF!</v>
      </c>
    </row>
    <row r="94" spans="1:7" s="54" customFormat="1" ht="51" hidden="1" x14ac:dyDescent="0.25">
      <c r="A94" s="52">
        <v>16</v>
      </c>
      <c r="B94" s="53" t="s">
        <v>246</v>
      </c>
      <c r="C94" s="54">
        <v>25000</v>
      </c>
      <c r="D94" s="59"/>
      <c r="E94" s="61">
        <f>COUNTIF(Hoja1!$C$9:$C$261,'Hoja3 (2)'!B94)</f>
        <v>0</v>
      </c>
      <c r="F94" s="59" t="e">
        <f>EXACT(B94,Hoja1!#REF!)</f>
        <v>#REF!</v>
      </c>
      <c r="G94" s="59" t="e">
        <f>EXACT(C94,Hoja1!#REF!)</f>
        <v>#REF!</v>
      </c>
    </row>
    <row r="95" spans="1:7" s="54" customFormat="1" ht="38.25" hidden="1" x14ac:dyDescent="0.25">
      <c r="A95" s="52">
        <v>17</v>
      </c>
      <c r="B95" s="53" t="s">
        <v>247</v>
      </c>
      <c r="C95" s="54">
        <v>12500</v>
      </c>
      <c r="D95" s="59"/>
      <c r="E95" s="61">
        <f>COUNTIF(Hoja1!$C$9:$C$261,'Hoja3 (2)'!B95)</f>
        <v>0</v>
      </c>
      <c r="F95" s="59" t="e">
        <f>EXACT(B95,Hoja1!#REF!)</f>
        <v>#REF!</v>
      </c>
      <c r="G95" s="59" t="e">
        <f>EXACT(C95,Hoja1!#REF!)</f>
        <v>#REF!</v>
      </c>
    </row>
    <row r="96" spans="1:7" s="54" customFormat="1" ht="38.25" hidden="1" x14ac:dyDescent="0.25">
      <c r="A96" s="52">
        <v>18</v>
      </c>
      <c r="B96" s="53" t="s">
        <v>248</v>
      </c>
      <c r="C96" s="54">
        <v>12500</v>
      </c>
      <c r="D96" s="59"/>
      <c r="E96" s="61">
        <f>COUNTIF(Hoja1!$C$9:$C$261,'Hoja3 (2)'!B96)</f>
        <v>0</v>
      </c>
      <c r="F96" s="59" t="e">
        <f>EXACT(B96,Hoja1!#REF!)</f>
        <v>#REF!</v>
      </c>
      <c r="G96" s="59" t="e">
        <f>EXACT(C96,Hoja1!#REF!)</f>
        <v>#REF!</v>
      </c>
    </row>
    <row r="97" spans="1:7" s="54" customFormat="1" ht="38.25" hidden="1" x14ac:dyDescent="0.25">
      <c r="A97" s="52">
        <v>19</v>
      </c>
      <c r="B97" s="53" t="s">
        <v>249</v>
      </c>
      <c r="C97" s="54">
        <v>27500</v>
      </c>
      <c r="D97" s="59"/>
      <c r="E97" s="61">
        <f>COUNTIF(Hoja1!$C$9:$C$261,'Hoja3 (2)'!B97)</f>
        <v>0</v>
      </c>
      <c r="F97" s="59" t="e">
        <f>EXACT(B97,Hoja1!#REF!)</f>
        <v>#REF!</v>
      </c>
      <c r="G97" s="59" t="e">
        <f>EXACT(C97,Hoja1!#REF!)</f>
        <v>#REF!</v>
      </c>
    </row>
    <row r="98" spans="1:7" s="54" customFormat="1" ht="38.25" hidden="1" x14ac:dyDescent="0.25">
      <c r="A98" s="52">
        <v>20</v>
      </c>
      <c r="B98" s="53" t="s">
        <v>250</v>
      </c>
      <c r="C98" s="54">
        <v>7500</v>
      </c>
      <c r="D98" s="59"/>
      <c r="E98" s="61">
        <f>COUNTIF(Hoja1!$C$9:$C$261,'Hoja3 (2)'!B98)</f>
        <v>0</v>
      </c>
      <c r="F98" s="59" t="e">
        <f>EXACT(B98,Hoja1!#REF!)</f>
        <v>#REF!</v>
      </c>
      <c r="G98" s="59" t="e">
        <f>EXACT(C98,Hoja1!#REF!)</f>
        <v>#REF!</v>
      </c>
    </row>
    <row r="99" spans="1:7" s="54" customFormat="1" ht="38.25" hidden="1" x14ac:dyDescent="0.25">
      <c r="A99" s="52">
        <v>21</v>
      </c>
      <c r="B99" s="53" t="s">
        <v>251</v>
      </c>
      <c r="C99" s="54">
        <v>15000</v>
      </c>
      <c r="D99" s="59"/>
      <c r="E99" s="61">
        <f>COUNTIF(Hoja1!$C$9:$C$261,'Hoja3 (2)'!B99)</f>
        <v>0</v>
      </c>
      <c r="F99" s="59" t="e">
        <f>EXACT(B99,Hoja1!#REF!)</f>
        <v>#REF!</v>
      </c>
      <c r="G99" s="59" t="e">
        <f>EXACT(C99,Hoja1!#REF!)</f>
        <v>#REF!</v>
      </c>
    </row>
    <row r="100" spans="1:7" s="54" customFormat="1" ht="38.25" hidden="1" x14ac:dyDescent="0.25">
      <c r="A100" s="52">
        <v>22</v>
      </c>
      <c r="B100" s="53" t="s">
        <v>252</v>
      </c>
      <c r="C100" s="54">
        <v>17500</v>
      </c>
      <c r="D100" s="59"/>
      <c r="E100" s="61">
        <f>COUNTIF(Hoja1!$C$9:$C$261,'Hoja3 (2)'!B100)</f>
        <v>0</v>
      </c>
      <c r="F100" s="59" t="e">
        <f>EXACT(B100,Hoja1!#REF!)</f>
        <v>#REF!</v>
      </c>
      <c r="G100" s="59" t="e">
        <f>EXACT(C100,Hoja1!#REF!)</f>
        <v>#REF!</v>
      </c>
    </row>
    <row r="101" spans="1:7" s="54" customFormat="1" ht="38.25" hidden="1" x14ac:dyDescent="0.25">
      <c r="A101" s="52">
        <v>23</v>
      </c>
      <c r="B101" s="53" t="s">
        <v>253</v>
      </c>
      <c r="C101" s="54">
        <v>55000</v>
      </c>
      <c r="D101" s="59"/>
      <c r="E101" s="61">
        <f>COUNTIF(Hoja1!$C$9:$C$261,'Hoja3 (2)'!B101)</f>
        <v>0</v>
      </c>
      <c r="F101" s="59" t="e">
        <f>EXACT(B101,Hoja1!#REF!)</f>
        <v>#REF!</v>
      </c>
      <c r="G101" s="59" t="e">
        <f>EXACT(C101,Hoja1!#REF!)</f>
        <v>#REF!</v>
      </c>
    </row>
    <row r="102" spans="1:7" s="54" customFormat="1" ht="38.25" hidden="1" x14ac:dyDescent="0.25">
      <c r="A102" s="52">
        <v>24</v>
      </c>
      <c r="B102" s="53" t="s">
        <v>254</v>
      </c>
      <c r="C102" s="54">
        <v>62500</v>
      </c>
      <c r="D102" s="59"/>
      <c r="E102" s="61">
        <f>COUNTIF(Hoja1!$C$9:$C$261,'Hoja3 (2)'!B102)</f>
        <v>0</v>
      </c>
      <c r="F102" s="59" t="e">
        <f>EXACT(B102,Hoja1!#REF!)</f>
        <v>#REF!</v>
      </c>
      <c r="G102" s="59" t="e">
        <f>EXACT(C102,Hoja1!#REF!)</f>
        <v>#REF!</v>
      </c>
    </row>
    <row r="103" spans="1:7" s="54" customFormat="1" ht="38.25" hidden="1" x14ac:dyDescent="0.25">
      <c r="A103" s="52">
        <v>25</v>
      </c>
      <c r="B103" s="53" t="s">
        <v>255</v>
      </c>
      <c r="C103" s="54">
        <v>25000</v>
      </c>
      <c r="D103" s="59"/>
      <c r="E103" s="61">
        <f>COUNTIF(Hoja1!$C$9:$C$261,'Hoja3 (2)'!B103)</f>
        <v>0</v>
      </c>
      <c r="F103" s="59" t="e">
        <f>EXACT(B103,Hoja1!#REF!)</f>
        <v>#REF!</v>
      </c>
      <c r="G103" s="59" t="e">
        <f>EXACT(C103,Hoja1!#REF!)</f>
        <v>#REF!</v>
      </c>
    </row>
    <row r="104" spans="1:7" s="54" customFormat="1" ht="38.25" hidden="1" x14ac:dyDescent="0.25">
      <c r="A104" s="52">
        <v>26</v>
      </c>
      <c r="B104" s="53" t="s">
        <v>256</v>
      </c>
      <c r="C104" s="54">
        <v>62500</v>
      </c>
      <c r="D104" s="59"/>
      <c r="E104" s="61">
        <f>COUNTIF(Hoja1!$C$9:$C$261,'Hoja3 (2)'!B104)</f>
        <v>0</v>
      </c>
      <c r="F104" s="59" t="e">
        <f>EXACT(B104,Hoja1!#REF!)</f>
        <v>#REF!</v>
      </c>
      <c r="G104" s="59" t="e">
        <f>EXACT(C104,Hoja1!#REF!)</f>
        <v>#REF!</v>
      </c>
    </row>
    <row r="105" spans="1:7" s="54" customFormat="1" ht="51" hidden="1" x14ac:dyDescent="0.25">
      <c r="A105" s="52">
        <v>27</v>
      </c>
      <c r="B105" s="53" t="s">
        <v>257</v>
      </c>
      <c r="C105" s="54">
        <v>25000</v>
      </c>
      <c r="D105" s="59"/>
      <c r="E105" s="61">
        <f>COUNTIF(Hoja1!$C$9:$C$261,'Hoja3 (2)'!B105)</f>
        <v>0</v>
      </c>
      <c r="F105" s="59" t="e">
        <f>EXACT(B105,Hoja1!#REF!)</f>
        <v>#REF!</v>
      </c>
      <c r="G105" s="59" t="e">
        <f>EXACT(C105,Hoja1!#REF!)</f>
        <v>#REF!</v>
      </c>
    </row>
    <row r="106" spans="1:7" s="54" customFormat="1" ht="38.25" hidden="1" x14ac:dyDescent="0.25">
      <c r="A106" s="52">
        <v>28</v>
      </c>
      <c r="B106" s="53" t="s">
        <v>258</v>
      </c>
      <c r="C106" s="54">
        <v>90000</v>
      </c>
      <c r="D106" s="59"/>
      <c r="E106" s="61">
        <f>COUNTIF(Hoja1!$C$9:$C$261,'Hoja3 (2)'!B106)</f>
        <v>0</v>
      </c>
      <c r="F106" s="59" t="e">
        <f>EXACT(B106,Hoja1!#REF!)</f>
        <v>#REF!</v>
      </c>
      <c r="G106" s="59" t="e">
        <f>EXACT(C106,Hoja1!#REF!)</f>
        <v>#REF!</v>
      </c>
    </row>
    <row r="107" spans="1:7" s="54" customFormat="1" ht="38.25" hidden="1" x14ac:dyDescent="0.25">
      <c r="A107" s="52">
        <v>29</v>
      </c>
      <c r="B107" s="53" t="s">
        <v>259</v>
      </c>
      <c r="C107" s="54">
        <v>40000</v>
      </c>
      <c r="D107" s="59"/>
      <c r="E107" s="61">
        <f>COUNTIF(Hoja1!$C$9:$C$261,'Hoja3 (2)'!B107)</f>
        <v>0</v>
      </c>
      <c r="F107" s="59" t="e">
        <f>EXACT(B107,Hoja1!#REF!)</f>
        <v>#REF!</v>
      </c>
      <c r="G107" s="59" t="e">
        <f>EXACT(C107,Hoja1!#REF!)</f>
        <v>#REF!</v>
      </c>
    </row>
    <row r="108" spans="1:7" s="54" customFormat="1" ht="38.25" hidden="1" x14ac:dyDescent="0.25">
      <c r="A108" s="52">
        <v>30</v>
      </c>
      <c r="B108" s="53" t="s">
        <v>260</v>
      </c>
      <c r="C108" s="54">
        <v>20000</v>
      </c>
      <c r="D108" s="59"/>
      <c r="E108" s="61">
        <f>COUNTIF(Hoja1!$C$9:$C$261,'Hoja3 (2)'!B108)</f>
        <v>0</v>
      </c>
      <c r="F108" s="59" t="e">
        <f>EXACT(B108,Hoja1!#REF!)</f>
        <v>#REF!</v>
      </c>
      <c r="G108" s="59" t="e">
        <f>EXACT(C108,Hoja1!#REF!)</f>
        <v>#REF!</v>
      </c>
    </row>
    <row r="109" spans="1:7" s="54" customFormat="1" ht="38.25" hidden="1" x14ac:dyDescent="0.25">
      <c r="A109" s="52">
        <v>31</v>
      </c>
      <c r="B109" s="53" t="s">
        <v>261</v>
      </c>
      <c r="C109" s="54">
        <v>47500</v>
      </c>
      <c r="D109" s="59"/>
      <c r="E109" s="61">
        <f>COUNTIF(Hoja1!$C$9:$C$261,'Hoja3 (2)'!B109)</f>
        <v>0</v>
      </c>
      <c r="F109" s="59" t="e">
        <f>EXACT(B109,Hoja1!#REF!)</f>
        <v>#REF!</v>
      </c>
      <c r="G109" s="59" t="e">
        <f>EXACT(C109,Hoja1!#REF!)</f>
        <v>#REF!</v>
      </c>
    </row>
    <row r="110" spans="1:7" s="54" customFormat="1" ht="38.25" hidden="1" x14ac:dyDescent="0.25">
      <c r="A110" s="52">
        <v>1</v>
      </c>
      <c r="B110" s="53" t="s">
        <v>262</v>
      </c>
      <c r="C110" s="54">
        <v>96908.93</v>
      </c>
      <c r="D110" s="59"/>
      <c r="E110" s="61">
        <f>COUNTIF(Hoja1!$C$9:$C$261,'Hoja3 (2)'!B110)</f>
        <v>0</v>
      </c>
      <c r="F110" s="59" t="e">
        <f>EXACT(B110,Hoja1!#REF!)</f>
        <v>#REF!</v>
      </c>
      <c r="G110" s="59" t="e">
        <f>EXACT(C110,Hoja1!#REF!)</f>
        <v>#REF!</v>
      </c>
    </row>
    <row r="111" spans="1:7" s="54" customFormat="1" ht="38.25" hidden="1" x14ac:dyDescent="0.25">
      <c r="A111" s="52">
        <v>2</v>
      </c>
      <c r="B111" s="53" t="s">
        <v>263</v>
      </c>
      <c r="C111" s="54">
        <v>255000</v>
      </c>
      <c r="D111" s="59"/>
      <c r="E111" s="61">
        <f>COUNTIF(Hoja1!$C$9:$C$261,'Hoja3 (2)'!B111)</f>
        <v>0</v>
      </c>
      <c r="F111" s="59" t="e">
        <f>EXACT(B111,Hoja1!#REF!)</f>
        <v>#REF!</v>
      </c>
      <c r="G111" s="59" t="e">
        <f>EXACT(C111,Hoja1!#REF!)</f>
        <v>#REF!</v>
      </c>
    </row>
    <row r="112" spans="1:7" s="54" customFormat="1" ht="38.25" hidden="1" x14ac:dyDescent="0.25">
      <c r="A112" s="52">
        <v>3</v>
      </c>
      <c r="B112" s="53" t="s">
        <v>264</v>
      </c>
      <c r="C112" s="54">
        <v>863091.07</v>
      </c>
      <c r="D112" s="59"/>
      <c r="E112" s="61">
        <f>COUNTIF(Hoja1!$C$9:$C$261,'Hoja3 (2)'!B112)</f>
        <v>0</v>
      </c>
      <c r="F112" s="59" t="e">
        <f>EXACT(B112,Hoja1!#REF!)</f>
        <v>#REF!</v>
      </c>
      <c r="G112" s="59" t="e">
        <f>EXACT(C112,Hoja1!#REF!)</f>
        <v>#REF!</v>
      </c>
    </row>
    <row r="113" spans="1:7" s="54" customFormat="1" ht="51" hidden="1" x14ac:dyDescent="0.25">
      <c r="A113" s="52">
        <v>4</v>
      </c>
      <c r="B113" s="53" t="s">
        <v>265</v>
      </c>
      <c r="C113" s="54">
        <v>255000</v>
      </c>
      <c r="D113" s="59"/>
      <c r="E113" s="61">
        <f>COUNTIF(Hoja1!$C$9:$C$261,'Hoja3 (2)'!B113)</f>
        <v>0</v>
      </c>
      <c r="F113" s="59" t="e">
        <f>EXACT(B113,Hoja1!#REF!)</f>
        <v>#REF!</v>
      </c>
      <c r="G113" s="59" t="e">
        <f>EXACT(C113,Hoja1!#REF!)</f>
        <v>#REF!</v>
      </c>
    </row>
    <row r="114" spans="1:7" s="54" customFormat="1" ht="38.25" hidden="1" x14ac:dyDescent="0.25">
      <c r="A114" s="52">
        <v>5</v>
      </c>
      <c r="B114" s="53" t="s">
        <v>266</v>
      </c>
      <c r="C114" s="54">
        <v>595000</v>
      </c>
      <c r="D114" s="59"/>
      <c r="E114" s="61">
        <f>COUNTIF(Hoja1!$C$9:$C$261,'Hoja3 (2)'!B114)</f>
        <v>0</v>
      </c>
      <c r="F114" s="59" t="e">
        <f>EXACT(B114,Hoja1!#REF!)</f>
        <v>#REF!</v>
      </c>
      <c r="G114" s="59" t="e">
        <f>EXACT(C114,Hoja1!#REF!)</f>
        <v>#REF!</v>
      </c>
    </row>
    <row r="115" spans="1:7" s="54" customFormat="1" ht="51" hidden="1" x14ac:dyDescent="0.25">
      <c r="A115" s="52">
        <v>6</v>
      </c>
      <c r="B115" s="53" t="s">
        <v>267</v>
      </c>
      <c r="C115" s="54">
        <v>255000</v>
      </c>
      <c r="D115" s="59"/>
      <c r="E115" s="61">
        <f>COUNTIF(Hoja1!$C$9:$C$261,'Hoja3 (2)'!B115)</f>
        <v>0</v>
      </c>
      <c r="F115" s="59" t="e">
        <f>EXACT(B115,Hoja1!#REF!)</f>
        <v>#REF!</v>
      </c>
      <c r="G115" s="59" t="e">
        <f>EXACT(C115,Hoja1!#REF!)</f>
        <v>#REF!</v>
      </c>
    </row>
    <row r="116" spans="1:7" s="54" customFormat="1" ht="38.25" hidden="1" x14ac:dyDescent="0.25">
      <c r="A116" s="52">
        <v>7</v>
      </c>
      <c r="B116" s="53" t="s">
        <v>268</v>
      </c>
      <c r="C116" s="54">
        <v>170000</v>
      </c>
      <c r="D116" s="59"/>
      <c r="E116" s="61">
        <f>COUNTIF(Hoja1!$C$9:$C$261,'Hoja3 (2)'!B116)</f>
        <v>0</v>
      </c>
      <c r="F116" s="59" t="e">
        <f>EXACT(B116,Hoja1!#REF!)</f>
        <v>#REF!</v>
      </c>
      <c r="G116" s="59" t="e">
        <f>EXACT(C116,Hoja1!#REF!)</f>
        <v>#REF!</v>
      </c>
    </row>
    <row r="117" spans="1:7" s="54" customFormat="1" ht="38.25" hidden="1" x14ac:dyDescent="0.25">
      <c r="A117" s="52">
        <v>8</v>
      </c>
      <c r="B117" s="53" t="s">
        <v>269</v>
      </c>
      <c r="C117" s="54">
        <v>170000</v>
      </c>
      <c r="D117" s="59"/>
      <c r="E117" s="61">
        <f>COUNTIF(Hoja1!$C$9:$C$261,'Hoja3 (2)'!B117)</f>
        <v>0</v>
      </c>
      <c r="F117" s="59" t="e">
        <f>EXACT(B117,Hoja1!#REF!)</f>
        <v>#REF!</v>
      </c>
      <c r="G117" s="59" t="e">
        <f>EXACT(C117,Hoja1!#REF!)</f>
        <v>#REF!</v>
      </c>
    </row>
    <row r="118" spans="1:7" s="54" customFormat="1" ht="38.25" hidden="1" x14ac:dyDescent="0.25">
      <c r="A118" s="52">
        <v>9</v>
      </c>
      <c r="B118" s="53" t="s">
        <v>270</v>
      </c>
      <c r="C118" s="54">
        <v>170000</v>
      </c>
      <c r="D118" s="59"/>
      <c r="E118" s="61">
        <f>COUNTIF(Hoja1!$C$9:$C$261,'Hoja3 (2)'!B118)</f>
        <v>0</v>
      </c>
      <c r="F118" s="59" t="e">
        <f>EXACT(B118,Hoja1!#REF!)</f>
        <v>#REF!</v>
      </c>
      <c r="G118" s="59" t="e">
        <f>EXACT(C118,Hoja1!#REF!)</f>
        <v>#REF!</v>
      </c>
    </row>
    <row r="119" spans="1:7" s="54" customFormat="1" ht="38.25" hidden="1" x14ac:dyDescent="0.25">
      <c r="A119" s="52">
        <v>10</v>
      </c>
      <c r="B119" s="53" t="s">
        <v>271</v>
      </c>
      <c r="C119" s="54">
        <v>170000</v>
      </c>
      <c r="D119" s="59"/>
      <c r="E119" s="61">
        <f>COUNTIF(Hoja1!$C$9:$C$261,'Hoja3 (2)'!B119)</f>
        <v>0</v>
      </c>
      <c r="F119" s="59" t="e">
        <f>EXACT(B119,Hoja1!#REF!)</f>
        <v>#REF!</v>
      </c>
      <c r="G119" s="59" t="e">
        <f>EXACT(C119,Hoja1!#REF!)</f>
        <v>#REF!</v>
      </c>
    </row>
    <row r="120" spans="1:7" s="54" customFormat="1" ht="25.5" x14ac:dyDescent="0.25">
      <c r="A120" s="52">
        <v>1</v>
      </c>
      <c r="B120" s="53" t="s">
        <v>124</v>
      </c>
      <c r="C120" s="54">
        <v>17270.40000000014</v>
      </c>
      <c r="D120" s="59"/>
      <c r="E120" s="61">
        <f>COUNTIF(Hoja1!$C$9:$C$261,'Hoja3 (2)'!B120)</f>
        <v>0</v>
      </c>
      <c r="F120" s="59" t="e">
        <f>EXACT(B120,Hoja1!#REF!)</f>
        <v>#REF!</v>
      </c>
      <c r="G120" s="59" t="e">
        <f>EXACT(C120,Hoja1!#REF!)</f>
        <v>#REF!</v>
      </c>
    </row>
    <row r="121" spans="1:7" s="54" customFormat="1" ht="25.5" x14ac:dyDescent="0.25">
      <c r="A121" s="52">
        <v>2</v>
      </c>
      <c r="B121" s="67" t="s">
        <v>272</v>
      </c>
      <c r="C121" s="54">
        <v>139877.96</v>
      </c>
      <c r="D121" s="59"/>
      <c r="E121" s="61">
        <f>COUNTIF(Hoja1!$C$9:$C$261,'Hoja3 (2)'!B121)</f>
        <v>0</v>
      </c>
      <c r="F121" s="59" t="e">
        <f>EXACT(B121,Hoja1!#REF!)</f>
        <v>#REF!</v>
      </c>
      <c r="G121" s="59" t="e">
        <f>EXACT(C121,Hoja1!#REF!)</f>
        <v>#REF!</v>
      </c>
    </row>
    <row r="122" spans="1:7" s="54" customFormat="1" ht="38.25" x14ac:dyDescent="0.25">
      <c r="A122" s="52">
        <v>3</v>
      </c>
      <c r="B122" s="67" t="s">
        <v>273</v>
      </c>
      <c r="C122" s="54">
        <v>404594.35</v>
      </c>
      <c r="D122" s="59"/>
      <c r="E122" s="61">
        <f>COUNTIF(Hoja1!$C$9:$C$261,'Hoja3 (2)'!B122)</f>
        <v>0</v>
      </c>
      <c r="F122" s="59" t="e">
        <f>EXACT(B122,Hoja1!#REF!)</f>
        <v>#REF!</v>
      </c>
      <c r="G122" s="59" t="e">
        <f>EXACT(C122,Hoja1!#REF!)</f>
        <v>#REF!</v>
      </c>
    </row>
    <row r="123" spans="1:7" s="54" customFormat="1" ht="25.5" x14ac:dyDescent="0.25">
      <c r="A123" s="52">
        <v>4</v>
      </c>
      <c r="B123" s="67" t="s">
        <v>274</v>
      </c>
      <c r="C123" s="54">
        <v>404594.35</v>
      </c>
      <c r="D123" s="59"/>
      <c r="E123" s="61">
        <f>COUNTIF(Hoja1!$C$9:$C$261,'Hoja3 (2)'!B123)</f>
        <v>0</v>
      </c>
      <c r="F123" s="59" t="e">
        <f>EXACT(B123,Hoja1!#REF!)</f>
        <v>#REF!</v>
      </c>
      <c r="G123" s="59" t="e">
        <f>EXACT(C123,Hoja1!#REF!)</f>
        <v>#REF!</v>
      </c>
    </row>
    <row r="124" spans="1:7" s="54" customFormat="1" ht="38.25" x14ac:dyDescent="0.25">
      <c r="A124" s="52">
        <v>5</v>
      </c>
      <c r="B124" s="67" t="s">
        <v>275</v>
      </c>
      <c r="C124" s="54">
        <v>404594.35</v>
      </c>
      <c r="D124" s="59"/>
      <c r="E124" s="61">
        <f>COUNTIF(Hoja1!$C$9:$C$261,'Hoja3 (2)'!B124)</f>
        <v>0</v>
      </c>
      <c r="F124" s="59" t="e">
        <f>EXACT(B124,Hoja1!#REF!)</f>
        <v>#REF!</v>
      </c>
      <c r="G124" s="59" t="e">
        <f>EXACT(C124,Hoja1!#REF!)</f>
        <v>#REF!</v>
      </c>
    </row>
    <row r="125" spans="1:7" s="54" customFormat="1" ht="25.5" x14ac:dyDescent="0.25">
      <c r="A125" s="52">
        <v>6</v>
      </c>
      <c r="B125" s="67" t="s">
        <v>276</v>
      </c>
      <c r="C125" s="54">
        <v>202297.19</v>
      </c>
      <c r="D125" s="59"/>
      <c r="E125" s="61">
        <f>COUNTIF(Hoja1!$C$9:$C$261,'Hoja3 (2)'!B125)</f>
        <v>0</v>
      </c>
      <c r="F125" s="59" t="e">
        <f>EXACT(B125,Hoja1!#REF!)</f>
        <v>#REF!</v>
      </c>
      <c r="G125" s="59" t="e">
        <f>EXACT(C125,Hoja1!#REF!)</f>
        <v>#REF!</v>
      </c>
    </row>
    <row r="126" spans="1:7" s="54" customFormat="1" ht="25.5" x14ac:dyDescent="0.25">
      <c r="A126" s="52">
        <v>7</v>
      </c>
      <c r="B126" s="67" t="s">
        <v>277</v>
      </c>
      <c r="C126" s="54">
        <v>404594.35</v>
      </c>
      <c r="D126" s="59"/>
      <c r="E126" s="61">
        <f>COUNTIF(Hoja1!$C$9:$C$261,'Hoja3 (2)'!B126)</f>
        <v>0</v>
      </c>
      <c r="F126" s="59" t="e">
        <f>EXACT(B126,Hoja1!#REF!)</f>
        <v>#REF!</v>
      </c>
      <c r="G126" s="59" t="e">
        <f>EXACT(C126,Hoja1!#REF!)</f>
        <v>#REF!</v>
      </c>
    </row>
    <row r="127" spans="1:7" s="54" customFormat="1" ht="25.5" x14ac:dyDescent="0.25">
      <c r="A127" s="52">
        <v>8</v>
      </c>
      <c r="B127" s="67" t="s">
        <v>278</v>
      </c>
      <c r="C127" s="54">
        <v>404594.35</v>
      </c>
      <c r="D127" s="59"/>
      <c r="E127" s="61">
        <f>COUNTIF(Hoja1!$C$9:$C$261,'Hoja3 (2)'!B127)</f>
        <v>0</v>
      </c>
      <c r="F127" s="59" t="e">
        <f>EXACT(B127,Hoja1!#REF!)</f>
        <v>#REF!</v>
      </c>
      <c r="G127" s="59" t="e">
        <f>EXACT(C127,Hoja1!#REF!)</f>
        <v>#REF!</v>
      </c>
    </row>
    <row r="128" spans="1:7" s="54" customFormat="1" ht="25.5" x14ac:dyDescent="0.25">
      <c r="A128" s="52">
        <v>9</v>
      </c>
      <c r="B128" s="67" t="s">
        <v>279</v>
      </c>
      <c r="C128" s="54">
        <v>202297.19</v>
      </c>
      <c r="D128" s="59"/>
      <c r="E128" s="61">
        <f>COUNTIF(Hoja1!$C$9:$C$261,'Hoja3 (2)'!B128)</f>
        <v>0</v>
      </c>
      <c r="F128" s="59" t="e">
        <f>EXACT(B128,Hoja1!#REF!)</f>
        <v>#REF!</v>
      </c>
      <c r="G128" s="59" t="e">
        <f>EXACT(C128,Hoja1!#REF!)</f>
        <v>#REF!</v>
      </c>
    </row>
    <row r="129" spans="1:7" s="54" customFormat="1" ht="25.5" x14ac:dyDescent="0.25">
      <c r="A129" s="52">
        <v>10</v>
      </c>
      <c r="B129" s="67" t="s">
        <v>280</v>
      </c>
      <c r="C129" s="54">
        <v>101148.6</v>
      </c>
      <c r="D129" s="59"/>
      <c r="E129" s="61">
        <f>COUNTIF(Hoja1!$C$9:$C$261,'Hoja3 (2)'!B129)</f>
        <v>0</v>
      </c>
      <c r="F129" s="59" t="e">
        <f>EXACT(B129,Hoja1!#REF!)</f>
        <v>#REF!</v>
      </c>
      <c r="G129" s="59" t="e">
        <f>EXACT(C129,Hoja1!#REF!)</f>
        <v>#REF!</v>
      </c>
    </row>
    <row r="130" spans="1:7" s="54" customFormat="1" ht="38.25" x14ac:dyDescent="0.25">
      <c r="A130" s="52">
        <v>11</v>
      </c>
      <c r="B130" s="53" t="s">
        <v>281</v>
      </c>
      <c r="C130" s="54">
        <v>2707.9</v>
      </c>
      <c r="D130" s="59"/>
      <c r="E130" s="61">
        <f>COUNTIF(Hoja1!$C$9:$C$261,'Hoja3 (2)'!B130)</f>
        <v>0</v>
      </c>
      <c r="F130" s="59" t="e">
        <f>EXACT(B130,Hoja1!#REF!)</f>
        <v>#REF!</v>
      </c>
      <c r="G130" s="59" t="e">
        <f>EXACT(C130,Hoja1!#REF!)</f>
        <v>#REF!</v>
      </c>
    </row>
    <row r="131" spans="1:7" s="54" customFormat="1" ht="25.5" x14ac:dyDescent="0.25">
      <c r="A131" s="52">
        <v>1</v>
      </c>
      <c r="B131" s="53" t="s">
        <v>125</v>
      </c>
      <c r="C131" s="54">
        <v>14393.3</v>
      </c>
      <c r="D131" s="59"/>
      <c r="E131" s="61">
        <f>COUNTIF(Hoja1!$C$9:$C$261,'Hoja3 (2)'!B131)</f>
        <v>0</v>
      </c>
      <c r="F131" s="59" t="e">
        <f>EXACT(B131,Hoja1!#REF!)</f>
        <v>#REF!</v>
      </c>
      <c r="G131" s="59" t="e">
        <f>EXACT(C131,Hoja1!#REF!)</f>
        <v>#REF!</v>
      </c>
    </row>
    <row r="132" spans="1:7" s="54" customFormat="1" ht="38.25" x14ac:dyDescent="0.25">
      <c r="A132" s="52">
        <v>2</v>
      </c>
      <c r="B132" s="68" t="s">
        <v>282</v>
      </c>
      <c r="C132" s="54">
        <v>89880</v>
      </c>
      <c r="D132" s="59"/>
      <c r="E132" s="61">
        <f>COUNTIF(Hoja1!$C$9:$C$261,'Hoja3 (2)'!B132)</f>
        <v>0</v>
      </c>
      <c r="F132" s="59" t="e">
        <f>EXACT(B132,Hoja1!#REF!)</f>
        <v>#REF!</v>
      </c>
      <c r="G132" s="59" t="e">
        <f>EXACT(C132,Hoja1!#REF!)</f>
        <v>#REF!</v>
      </c>
    </row>
    <row r="133" spans="1:7" s="54" customFormat="1" ht="25.5" x14ac:dyDescent="0.25">
      <c r="A133" s="52">
        <v>3</v>
      </c>
      <c r="B133" s="68" t="s">
        <v>283</v>
      </c>
      <c r="C133" s="54">
        <v>179759.96</v>
      </c>
      <c r="D133" s="59"/>
      <c r="E133" s="61">
        <f>COUNTIF(Hoja1!$C$9:$C$261,'Hoja3 (2)'!B133)</f>
        <v>0</v>
      </c>
      <c r="F133" s="59" t="e">
        <f>EXACT(B133,Hoja1!#REF!)</f>
        <v>#REF!</v>
      </c>
      <c r="G133" s="59" t="e">
        <f>EXACT(C133,Hoja1!#REF!)</f>
        <v>#REF!</v>
      </c>
    </row>
    <row r="134" spans="1:7" s="54" customFormat="1" ht="25.5" x14ac:dyDescent="0.25">
      <c r="A134" s="52">
        <v>4</v>
      </c>
      <c r="B134" s="68" t="s">
        <v>284</v>
      </c>
      <c r="C134" s="54">
        <v>89880</v>
      </c>
      <c r="D134" s="59"/>
      <c r="E134" s="61">
        <f>COUNTIF(Hoja1!$C$9:$C$261,'Hoja3 (2)'!B134)</f>
        <v>0</v>
      </c>
      <c r="F134" s="59" t="e">
        <f>EXACT(B134,Hoja1!#REF!)</f>
        <v>#REF!</v>
      </c>
      <c r="G134" s="59" t="e">
        <f>EXACT(C134,Hoja1!#REF!)</f>
        <v>#REF!</v>
      </c>
    </row>
    <row r="135" spans="1:7" s="54" customFormat="1" ht="38.25" x14ac:dyDescent="0.25">
      <c r="A135" s="52">
        <v>5</v>
      </c>
      <c r="B135" s="68" t="s">
        <v>285</v>
      </c>
      <c r="C135" s="54">
        <v>449399.93</v>
      </c>
      <c r="D135" s="59"/>
      <c r="E135" s="61">
        <f>COUNTIF(Hoja1!$C$9:$C$261,'Hoja3 (2)'!B135)</f>
        <v>0</v>
      </c>
      <c r="F135" s="59" t="e">
        <f>EXACT(B135,Hoja1!#REF!)</f>
        <v>#REF!</v>
      </c>
      <c r="G135" s="59" t="e">
        <f>EXACT(C135,Hoja1!#REF!)</f>
        <v>#REF!</v>
      </c>
    </row>
    <row r="136" spans="1:7" s="54" customFormat="1" ht="38.25" x14ac:dyDescent="0.25">
      <c r="A136" s="52">
        <v>6</v>
      </c>
      <c r="B136" s="68" t="s">
        <v>286</v>
      </c>
      <c r="C136" s="54">
        <v>89880</v>
      </c>
      <c r="D136" s="59"/>
      <c r="E136" s="61">
        <f>COUNTIF(Hoja1!$C$9:$C$261,'Hoja3 (2)'!B136)</f>
        <v>0</v>
      </c>
      <c r="F136" s="59" t="e">
        <f>EXACT(B136,Hoja1!#REF!)</f>
        <v>#REF!</v>
      </c>
      <c r="G136" s="59" t="e">
        <f>EXACT(C136,Hoja1!#REF!)</f>
        <v>#REF!</v>
      </c>
    </row>
    <row r="137" spans="1:7" s="54" customFormat="1" ht="38.25" x14ac:dyDescent="0.25">
      <c r="A137" s="52">
        <v>1</v>
      </c>
      <c r="B137" s="53" t="s">
        <v>126</v>
      </c>
      <c r="C137" s="54">
        <v>1158798.8899999999</v>
      </c>
      <c r="D137" s="59"/>
      <c r="E137" s="61">
        <f>COUNTIF(Hoja1!$C$9:$C$261,'Hoja3 (2)'!B137)</f>
        <v>0</v>
      </c>
      <c r="F137" s="59" t="e">
        <f>EXACT(B137,Hoja1!#REF!)</f>
        <v>#REF!</v>
      </c>
      <c r="G137" s="59" t="e">
        <f>EXACT(C137,Hoja1!#REF!)</f>
        <v>#REF!</v>
      </c>
    </row>
    <row r="138" spans="1:7" s="54" customFormat="1" ht="51" x14ac:dyDescent="0.25">
      <c r="A138" s="52">
        <v>2</v>
      </c>
      <c r="B138" s="53" t="s">
        <v>127</v>
      </c>
      <c r="C138" s="54">
        <v>2230489.56</v>
      </c>
      <c r="D138" s="59"/>
      <c r="E138" s="61">
        <f>COUNTIF(Hoja1!$C$9:$C$261,'Hoja3 (2)'!B138)</f>
        <v>0</v>
      </c>
      <c r="F138" s="59" t="e">
        <f>EXACT(B138,Hoja1!#REF!)</f>
        <v>#REF!</v>
      </c>
      <c r="G138" s="59" t="e">
        <f>EXACT(C138,Hoja1!#REF!)</f>
        <v>#REF!</v>
      </c>
    </row>
    <row r="139" spans="1:7" s="54" customFormat="1" ht="51" x14ac:dyDescent="0.25">
      <c r="A139" s="52">
        <v>3</v>
      </c>
      <c r="B139" s="53" t="s">
        <v>128</v>
      </c>
      <c r="C139" s="54">
        <v>1930489.56</v>
      </c>
      <c r="D139" s="59"/>
      <c r="E139" s="61">
        <f>COUNTIF(Hoja1!$C$9:$C$261,'Hoja3 (2)'!B139)</f>
        <v>0</v>
      </c>
      <c r="F139" s="59" t="e">
        <f>EXACT(B139,Hoja1!#REF!)</f>
        <v>#REF!</v>
      </c>
      <c r="G139" s="59" t="e">
        <f>EXACT(C139,Hoja1!#REF!)</f>
        <v>#REF!</v>
      </c>
    </row>
    <row r="140" spans="1:7" s="54" customFormat="1" ht="51" x14ac:dyDescent="0.25">
      <c r="A140" s="52">
        <v>4</v>
      </c>
      <c r="B140" s="53" t="s">
        <v>129</v>
      </c>
      <c r="C140" s="54">
        <v>1000000</v>
      </c>
      <c r="D140" s="59"/>
      <c r="E140" s="61">
        <f>COUNTIF(Hoja1!$C$9:$C$261,'Hoja3 (2)'!B140)</f>
        <v>0</v>
      </c>
      <c r="F140" s="59" t="e">
        <f>EXACT(B140,Hoja1!#REF!)</f>
        <v>#REF!</v>
      </c>
      <c r="G140" s="59" t="e">
        <f>EXACT(C140,Hoja1!#REF!)</f>
        <v>#REF!</v>
      </c>
    </row>
    <row r="141" spans="1:7" s="54" customFormat="1" ht="38.25" x14ac:dyDescent="0.25">
      <c r="A141" s="52">
        <v>5</v>
      </c>
      <c r="B141" s="53" t="s">
        <v>130</v>
      </c>
      <c r="C141" s="54">
        <v>300000</v>
      </c>
      <c r="D141" s="59"/>
      <c r="E141" s="61">
        <f>COUNTIF(Hoja1!$C$9:$C$261,'Hoja3 (2)'!B141)</f>
        <v>0</v>
      </c>
      <c r="F141" s="59" t="e">
        <f>EXACT(B141,Hoja1!#REF!)</f>
        <v>#REF!</v>
      </c>
      <c r="G141" s="59" t="e">
        <f>EXACT(C141,Hoja1!#REF!)</f>
        <v>#REF!</v>
      </c>
    </row>
    <row r="142" spans="1:7" s="54" customFormat="1" ht="38.25" x14ac:dyDescent="0.25">
      <c r="A142" s="52">
        <v>6</v>
      </c>
      <c r="B142" s="53" t="s">
        <v>131</v>
      </c>
      <c r="C142" s="54">
        <v>1500000</v>
      </c>
      <c r="D142" s="59"/>
      <c r="E142" s="61">
        <f>COUNTIF(Hoja1!$C$9:$C$261,'Hoja3 (2)'!B142)</f>
        <v>0</v>
      </c>
      <c r="F142" s="59" t="e">
        <f>EXACT(B142,Hoja1!#REF!)</f>
        <v>#REF!</v>
      </c>
      <c r="G142" s="59" t="e">
        <f>EXACT(C142,Hoja1!#REF!)</f>
        <v>#REF!</v>
      </c>
    </row>
    <row r="143" spans="1:7" s="54" customFormat="1" ht="38.25" x14ac:dyDescent="0.25">
      <c r="A143" s="52">
        <v>7</v>
      </c>
      <c r="B143" s="53" t="s">
        <v>132</v>
      </c>
      <c r="C143" s="54">
        <v>850000</v>
      </c>
      <c r="D143" s="59"/>
      <c r="E143" s="61">
        <f>COUNTIF(Hoja1!$C$9:$C$261,'Hoja3 (2)'!B143)</f>
        <v>0</v>
      </c>
      <c r="F143" s="59" t="e">
        <f>EXACT(B143,Hoja1!#REF!)</f>
        <v>#REF!</v>
      </c>
      <c r="G143" s="59" t="e">
        <f>EXACT(C143,Hoja1!#REF!)</f>
        <v>#REF!</v>
      </c>
    </row>
    <row r="144" spans="1:7" s="54" customFormat="1" ht="38.25" x14ac:dyDescent="0.25">
      <c r="A144" s="52">
        <v>8</v>
      </c>
      <c r="B144" s="53" t="s">
        <v>133</v>
      </c>
      <c r="C144" s="54">
        <v>695032.62</v>
      </c>
      <c r="D144" s="59"/>
      <c r="E144" s="61">
        <f>COUNTIF(Hoja1!$C$9:$C$261,'Hoja3 (2)'!B144)</f>
        <v>0</v>
      </c>
      <c r="F144" s="59" t="e">
        <f>EXACT(B144,Hoja1!#REF!)</f>
        <v>#REF!</v>
      </c>
      <c r="G144" s="59" t="e">
        <f>EXACT(C144,Hoja1!#REF!)</f>
        <v>#REF!</v>
      </c>
    </row>
    <row r="145" spans="1:13" s="54" customFormat="1" ht="38.25" x14ac:dyDescent="0.25">
      <c r="A145" s="52">
        <v>9</v>
      </c>
      <c r="B145" s="53" t="s">
        <v>134</v>
      </c>
      <c r="C145" s="54">
        <v>2230489.56</v>
      </c>
      <c r="D145" s="59"/>
      <c r="E145" s="61">
        <f>COUNTIF(Hoja1!$C$9:$C$261,'Hoja3 (2)'!B145)</f>
        <v>0</v>
      </c>
      <c r="F145" s="59" t="e">
        <f>EXACT(B145,Hoja1!#REF!)</f>
        <v>#REF!</v>
      </c>
      <c r="G145" s="59" t="e">
        <f>EXACT(C145,Hoja1!#REF!)</f>
        <v>#REF!</v>
      </c>
    </row>
    <row r="146" spans="1:13" s="54" customFormat="1" ht="38.25" x14ac:dyDescent="0.25">
      <c r="A146" s="52">
        <v>10</v>
      </c>
      <c r="B146" s="53" t="s">
        <v>135</v>
      </c>
      <c r="C146" s="54">
        <v>550000</v>
      </c>
      <c r="D146" s="59"/>
      <c r="E146" s="61">
        <f>COUNTIF(Hoja1!$C$9:$C$261,'Hoja3 (2)'!B146)</f>
        <v>0</v>
      </c>
      <c r="F146" s="59" t="e">
        <f>EXACT(B146,Hoja1!#REF!)</f>
        <v>#REF!</v>
      </c>
      <c r="G146" s="59" t="e">
        <f>EXACT(C146,Hoja1!#REF!)</f>
        <v>#REF!</v>
      </c>
    </row>
    <row r="147" spans="1:13" s="54" customFormat="1" ht="38.25" x14ac:dyDescent="0.25">
      <c r="A147" s="52">
        <v>11</v>
      </c>
      <c r="B147" s="53" t="s">
        <v>136</v>
      </c>
      <c r="C147" s="54">
        <v>723180.63</v>
      </c>
      <c r="D147" s="59"/>
      <c r="E147" s="61">
        <f>COUNTIF(Hoja1!$C$9:$C$261,'Hoja3 (2)'!B147)</f>
        <v>0</v>
      </c>
      <c r="F147" s="59" t="e">
        <f>EXACT(B147,Hoja1!#REF!)</f>
        <v>#REF!</v>
      </c>
      <c r="G147" s="59" t="e">
        <f>EXACT(C147,Hoja1!#REF!)</f>
        <v>#REF!</v>
      </c>
    </row>
    <row r="148" spans="1:13" s="54" customFormat="1" ht="38.25" x14ac:dyDescent="0.25">
      <c r="A148" s="52">
        <v>12</v>
      </c>
      <c r="B148" s="55" t="s">
        <v>137</v>
      </c>
      <c r="C148" s="56">
        <v>900000</v>
      </c>
      <c r="D148" s="59"/>
      <c r="E148" s="61">
        <f>COUNTIF(Hoja1!$C$9:$C$261,'Hoja3 (2)'!B148)</f>
        <v>0</v>
      </c>
      <c r="F148" s="59" t="e">
        <f>EXACT(B148,Hoja1!#REF!)</f>
        <v>#REF!</v>
      </c>
      <c r="G148" s="59" t="e">
        <f>EXACT(C148,Hoja1!#REF!)</f>
        <v>#REF!</v>
      </c>
    </row>
    <row r="149" spans="1:13" s="54" customFormat="1" ht="38.25" x14ac:dyDescent="0.25">
      <c r="A149" s="52">
        <v>13</v>
      </c>
      <c r="B149" s="55" t="s">
        <v>297</v>
      </c>
      <c r="C149" s="56">
        <v>110655.86</v>
      </c>
      <c r="D149" s="59"/>
      <c r="E149" s="61">
        <f>COUNTIF(Hoja1!$C$9:$C$261,'Hoja3 (2)'!B149)</f>
        <v>0</v>
      </c>
      <c r="F149" s="59" t="e">
        <f>EXACT(B149,Hoja1!#REF!)</f>
        <v>#REF!</v>
      </c>
      <c r="G149" s="59" t="e">
        <f>EXACT(C149,Hoja1!#REF!)</f>
        <v>#REF!</v>
      </c>
    </row>
    <row r="150" spans="1:13" s="54" customFormat="1" ht="38.25" x14ac:dyDescent="0.25">
      <c r="A150" s="52">
        <v>1</v>
      </c>
      <c r="B150" s="53" t="s">
        <v>138</v>
      </c>
      <c r="C150" s="54">
        <v>1490841.88</v>
      </c>
      <c r="D150" s="59"/>
      <c r="E150" s="61">
        <f>COUNTIF(Hoja1!$C$9:$C$261,'Hoja3 (2)'!B150)</f>
        <v>0</v>
      </c>
      <c r="F150" s="59" t="e">
        <f>EXACT(B150,Hoja1!#REF!)</f>
        <v>#REF!</v>
      </c>
      <c r="G150" s="59" t="e">
        <f>EXACT(C150,Hoja1!#REF!)</f>
        <v>#REF!</v>
      </c>
    </row>
    <row r="151" spans="1:13" s="54" customFormat="1" ht="38.25" x14ac:dyDescent="0.25">
      <c r="A151" s="52">
        <v>2</v>
      </c>
      <c r="B151" s="53" t="s">
        <v>139</v>
      </c>
      <c r="C151" s="54">
        <v>142789.46999999974</v>
      </c>
      <c r="D151" s="59"/>
      <c r="E151" s="61">
        <f>COUNTIF(Hoja1!$C$9:$C$261,'Hoja3 (2)'!B151)</f>
        <v>0</v>
      </c>
      <c r="F151" s="59" t="e">
        <f>EXACT(B151,Hoja1!#REF!)</f>
        <v>#REF!</v>
      </c>
      <c r="G151" s="59" t="e">
        <f>EXACT(C151,Hoja1!#REF!)</f>
        <v>#REF!</v>
      </c>
    </row>
    <row r="152" spans="1:13" s="54" customFormat="1" ht="25.5" x14ac:dyDescent="0.25">
      <c r="A152" s="52">
        <v>3</v>
      </c>
      <c r="B152" s="53" t="s">
        <v>140</v>
      </c>
      <c r="C152" s="54">
        <v>168010.77</v>
      </c>
      <c r="D152" s="59"/>
      <c r="E152" s="61">
        <f>COUNTIF(Hoja1!$C$9:$C$261,'Hoja3 (2)'!B152)</f>
        <v>0</v>
      </c>
      <c r="F152" s="59" t="e">
        <f>EXACT(B152,Hoja1!#REF!)</f>
        <v>#REF!</v>
      </c>
      <c r="G152" s="59" t="e">
        <f>EXACT(C152,Hoja1!#REF!)</f>
        <v>#REF!</v>
      </c>
      <c r="M152" s="54" t="s">
        <v>295</v>
      </c>
    </row>
    <row r="153" spans="1:13" s="54" customFormat="1" ht="38.25" x14ac:dyDescent="0.25">
      <c r="A153" s="52">
        <v>4</v>
      </c>
      <c r="B153" s="53" t="s">
        <v>141</v>
      </c>
      <c r="C153" s="54">
        <v>11264.010000000009</v>
      </c>
      <c r="D153" s="59"/>
      <c r="E153" s="61">
        <f>COUNTIF(Hoja1!$C$9:$C$261,'Hoja3 (2)'!B153)</f>
        <v>0</v>
      </c>
      <c r="F153" s="59" t="e">
        <f>EXACT(B153,Hoja1!#REF!)</f>
        <v>#REF!</v>
      </c>
      <c r="G153" s="59" t="e">
        <f>EXACT(C153,Hoja1!#REF!)</f>
        <v>#REF!</v>
      </c>
    </row>
    <row r="154" spans="1:13" s="54" customFormat="1" ht="38.25" x14ac:dyDescent="0.25">
      <c r="A154" s="52">
        <v>5</v>
      </c>
      <c r="B154" s="53" t="s">
        <v>142</v>
      </c>
      <c r="C154" s="54">
        <v>702406.26</v>
      </c>
      <c r="D154" s="59"/>
      <c r="E154" s="61">
        <f>COUNTIF(Hoja1!$C$9:$C$261,'Hoja3 (2)'!B154)</f>
        <v>0</v>
      </c>
      <c r="F154" s="59" t="e">
        <f>EXACT(B154,Hoja1!#REF!)</f>
        <v>#REF!</v>
      </c>
      <c r="G154" s="59" t="e">
        <f>EXACT(C154,Hoja1!#REF!)</f>
        <v>#REF!</v>
      </c>
    </row>
    <row r="155" spans="1:13" s="54" customFormat="1" ht="51" x14ac:dyDescent="0.25">
      <c r="A155" s="52">
        <v>6</v>
      </c>
      <c r="B155" s="53" t="s">
        <v>143</v>
      </c>
      <c r="C155" s="54">
        <v>4000000</v>
      </c>
      <c r="D155" s="59"/>
      <c r="E155" s="61">
        <f>COUNTIF(Hoja1!$C$9:$C$261,'Hoja3 (2)'!B155)</f>
        <v>0</v>
      </c>
      <c r="F155" s="59" t="e">
        <f>EXACT(B155,Hoja1!#REF!)</f>
        <v>#REF!</v>
      </c>
      <c r="G155" s="59" t="e">
        <f>EXACT(C155,Hoja1!#REF!)</f>
        <v>#REF!</v>
      </c>
    </row>
    <row r="156" spans="1:13" s="54" customFormat="1" ht="51" x14ac:dyDescent="0.25">
      <c r="A156" s="52">
        <v>7</v>
      </c>
      <c r="B156" s="53" t="s">
        <v>144</v>
      </c>
      <c r="C156" s="54">
        <v>3000000</v>
      </c>
      <c r="D156" s="59"/>
      <c r="E156" s="61">
        <f>COUNTIF(Hoja1!$C$9:$C$261,'Hoja3 (2)'!B156)</f>
        <v>0</v>
      </c>
      <c r="F156" s="59" t="e">
        <f>EXACT(B156,Hoja1!#REF!)</f>
        <v>#REF!</v>
      </c>
      <c r="G156" s="59" t="e">
        <f>EXACT(C156,Hoja1!#REF!)</f>
        <v>#REF!</v>
      </c>
    </row>
    <row r="157" spans="1:13" s="54" customFormat="1" ht="38.25" x14ac:dyDescent="0.25">
      <c r="A157" s="52">
        <v>8</v>
      </c>
      <c r="B157" s="53" t="s">
        <v>145</v>
      </c>
      <c r="C157" s="54">
        <v>6900000</v>
      </c>
      <c r="D157" s="59"/>
      <c r="E157" s="61">
        <f>COUNTIF(Hoja1!$C$9:$C$261,'Hoja3 (2)'!B157)</f>
        <v>0</v>
      </c>
      <c r="F157" s="59" t="e">
        <f>EXACT(B157,Hoja1!#REF!)</f>
        <v>#REF!</v>
      </c>
      <c r="G157" s="59" t="e">
        <f>EXACT(C157,Hoja1!#REF!)</f>
        <v>#REF!</v>
      </c>
    </row>
    <row r="158" spans="1:13" s="54" customFormat="1" ht="38.25" x14ac:dyDescent="0.25">
      <c r="A158" s="52">
        <v>11</v>
      </c>
      <c r="B158" s="53" t="s">
        <v>146</v>
      </c>
      <c r="C158" s="54">
        <v>2745290.35</v>
      </c>
      <c r="D158" s="59"/>
      <c r="E158" s="61">
        <f>COUNTIF(Hoja1!$C$9:$C$261,'Hoja3 (2)'!B158)</f>
        <v>0</v>
      </c>
      <c r="F158" s="59" t="e">
        <f>EXACT(B158,Hoja1!#REF!)</f>
        <v>#REF!</v>
      </c>
      <c r="G158" s="59" t="e">
        <f>EXACT(C158,Hoja1!#REF!)</f>
        <v>#REF!</v>
      </c>
    </row>
    <row r="159" spans="1:13" s="54" customFormat="1" ht="38.25" x14ac:dyDescent="0.25">
      <c r="A159" s="52">
        <v>12</v>
      </c>
      <c r="B159" s="53" t="s">
        <v>147</v>
      </c>
      <c r="C159" s="54">
        <v>1800000</v>
      </c>
      <c r="D159" s="59"/>
      <c r="E159" s="61">
        <f>COUNTIF(Hoja1!$C$9:$C$261,'Hoja3 (2)'!B159)</f>
        <v>0</v>
      </c>
      <c r="F159" s="59" t="e">
        <f>EXACT(B159,Hoja1!#REF!)</f>
        <v>#REF!</v>
      </c>
      <c r="G159" s="59" t="e">
        <f>EXACT(C159,Hoja1!#REF!)</f>
        <v>#REF!</v>
      </c>
    </row>
    <row r="160" spans="1:13" s="54" customFormat="1" ht="38.25" x14ac:dyDescent="0.25">
      <c r="A160" s="52">
        <v>13</v>
      </c>
      <c r="B160" s="53" t="s">
        <v>148</v>
      </c>
      <c r="C160" s="54">
        <v>3000000</v>
      </c>
      <c r="D160" s="59"/>
      <c r="E160" s="61">
        <f>COUNTIF(Hoja1!$C$9:$C$261,'Hoja3 (2)'!B160)</f>
        <v>0</v>
      </c>
      <c r="F160" s="59" t="e">
        <f>EXACT(B160,Hoja1!#REF!)</f>
        <v>#REF!</v>
      </c>
      <c r="G160" s="59" t="e">
        <f>EXACT(C160,Hoja1!#REF!)</f>
        <v>#REF!</v>
      </c>
    </row>
    <row r="161" spans="1:7" s="54" customFormat="1" ht="38.25" x14ac:dyDescent="0.25">
      <c r="A161" s="52">
        <v>14</v>
      </c>
      <c r="B161" s="53" t="s">
        <v>149</v>
      </c>
      <c r="C161" s="54">
        <v>136194.82</v>
      </c>
      <c r="D161" s="59"/>
      <c r="E161" s="61">
        <f>COUNTIF(Hoja1!$C$9:$C$261,'Hoja3 (2)'!B161)</f>
        <v>0</v>
      </c>
      <c r="F161" s="59" t="e">
        <f>EXACT(B161,Hoja1!#REF!)</f>
        <v>#REF!</v>
      </c>
      <c r="G161" s="59" t="e">
        <f>EXACT(C161,Hoja1!#REF!)</f>
        <v>#REF!</v>
      </c>
    </row>
    <row r="162" spans="1:7" s="54" customFormat="1" ht="51" x14ac:dyDescent="0.25">
      <c r="A162" s="52">
        <v>15</v>
      </c>
      <c r="B162" s="53" t="s">
        <v>150</v>
      </c>
      <c r="C162" s="54">
        <v>176342.71</v>
      </c>
      <c r="D162" s="59"/>
      <c r="E162" s="61">
        <f>COUNTIF(Hoja1!$C$9:$C$261,'Hoja3 (2)'!B162)</f>
        <v>0</v>
      </c>
      <c r="F162" s="59" t="e">
        <f>EXACT(B162,Hoja1!#REF!)</f>
        <v>#REF!</v>
      </c>
      <c r="G162" s="59" t="e">
        <f>EXACT(C162,Hoja1!#REF!)</f>
        <v>#REF!</v>
      </c>
    </row>
    <row r="163" spans="1:7" s="54" customFormat="1" ht="38.25" x14ac:dyDescent="0.25">
      <c r="A163" s="52">
        <v>16</v>
      </c>
      <c r="B163" s="53" t="s">
        <v>151</v>
      </c>
      <c r="C163" s="54">
        <v>125156.17</v>
      </c>
      <c r="D163" s="59"/>
      <c r="E163" s="61">
        <f>COUNTIF(Hoja1!$C$9:$C$261,'Hoja3 (2)'!B163)</f>
        <v>0</v>
      </c>
      <c r="F163" s="59" t="e">
        <f>EXACT(B163,Hoja1!#REF!)</f>
        <v>#REF!</v>
      </c>
      <c r="G163" s="59" t="e">
        <f>EXACT(C163,Hoja1!#REF!)</f>
        <v>#REF!</v>
      </c>
    </row>
    <row r="164" spans="1:7" s="54" customFormat="1" ht="38.25" x14ac:dyDescent="0.25">
      <c r="A164" s="52">
        <v>17</v>
      </c>
      <c r="B164" s="53" t="s">
        <v>152</v>
      </c>
      <c r="C164" s="54">
        <v>340723.97</v>
      </c>
      <c r="D164" s="59"/>
      <c r="E164" s="61">
        <f>COUNTIF(Hoja1!$C$9:$C$261,'Hoja3 (2)'!B164)</f>
        <v>0</v>
      </c>
      <c r="F164" s="59" t="e">
        <f>EXACT(B164,Hoja1!#REF!)</f>
        <v>#REF!</v>
      </c>
      <c r="G164" s="59" t="e">
        <f>EXACT(C164,Hoja1!#REF!)</f>
        <v>#REF!</v>
      </c>
    </row>
    <row r="165" spans="1:7" s="54" customFormat="1" ht="38.25" x14ac:dyDescent="0.25">
      <c r="A165" s="52">
        <v>18</v>
      </c>
      <c r="B165" s="53" t="s">
        <v>153</v>
      </c>
      <c r="C165" s="54">
        <v>303850.99</v>
      </c>
      <c r="D165" s="59"/>
      <c r="E165" s="61">
        <f>COUNTIF(Hoja1!$C$9:$C$261,'Hoja3 (2)'!B165)</f>
        <v>0</v>
      </c>
      <c r="F165" s="59" t="e">
        <f>EXACT(B165,Hoja1!#REF!)</f>
        <v>#REF!</v>
      </c>
      <c r="G165" s="59" t="e">
        <f>EXACT(C165,Hoja1!#REF!)</f>
        <v>#REF!</v>
      </c>
    </row>
    <row r="166" spans="1:7" s="54" customFormat="1" ht="38.25" x14ac:dyDescent="0.25">
      <c r="A166" s="52">
        <v>19</v>
      </c>
      <c r="B166" s="53" t="s">
        <v>154</v>
      </c>
      <c r="C166" s="54">
        <v>128448.73</v>
      </c>
      <c r="D166" s="59"/>
      <c r="E166" s="61">
        <f>COUNTIF(Hoja1!$C$9:$C$261,'Hoja3 (2)'!B166)</f>
        <v>0</v>
      </c>
      <c r="F166" s="59" t="e">
        <f>EXACT(B166,Hoja1!#REF!)</f>
        <v>#REF!</v>
      </c>
      <c r="G166" s="59" t="e">
        <f>EXACT(C166,Hoja1!#REF!)</f>
        <v>#REF!</v>
      </c>
    </row>
    <row r="167" spans="1:7" s="54" customFormat="1" ht="38.25" x14ac:dyDescent="0.25">
      <c r="A167" s="52">
        <v>20</v>
      </c>
      <c r="B167" s="53" t="s">
        <v>155</v>
      </c>
      <c r="C167" s="54">
        <v>134835.89000000001</v>
      </c>
      <c r="D167" s="59"/>
      <c r="E167" s="61">
        <f>COUNTIF(Hoja1!$C$9:$C$261,'Hoja3 (2)'!B167)</f>
        <v>0</v>
      </c>
      <c r="F167" s="59" t="e">
        <f>EXACT(B167,Hoja1!#REF!)</f>
        <v>#REF!</v>
      </c>
      <c r="G167" s="59" t="e">
        <f>EXACT(C167,Hoja1!#REF!)</f>
        <v>#REF!</v>
      </c>
    </row>
    <row r="168" spans="1:7" s="54" customFormat="1" ht="38.25" x14ac:dyDescent="0.25">
      <c r="A168" s="52">
        <v>21</v>
      </c>
      <c r="B168" s="53" t="s">
        <v>156</v>
      </c>
      <c r="C168" s="54">
        <v>168302.47</v>
      </c>
      <c r="D168" s="59"/>
      <c r="E168" s="61">
        <f>COUNTIF(Hoja1!$C$9:$C$261,'Hoja3 (2)'!B168)</f>
        <v>0</v>
      </c>
      <c r="F168" s="59" t="e">
        <f>EXACT(B168,Hoja1!#REF!)</f>
        <v>#REF!</v>
      </c>
      <c r="G168" s="59" t="e">
        <f>EXACT(C168,Hoja1!#REF!)</f>
        <v>#REF!</v>
      </c>
    </row>
    <row r="169" spans="1:7" s="54" customFormat="1" ht="51" x14ac:dyDescent="0.25">
      <c r="A169" s="52">
        <v>22</v>
      </c>
      <c r="B169" s="53" t="s">
        <v>157</v>
      </c>
      <c r="C169" s="54">
        <v>169979.91</v>
      </c>
      <c r="D169" s="59"/>
      <c r="E169" s="61">
        <f>COUNTIF(Hoja1!$C$9:$C$261,'Hoja3 (2)'!B169)</f>
        <v>0</v>
      </c>
      <c r="F169" s="59" t="e">
        <f>EXACT(B169,Hoja1!#REF!)</f>
        <v>#REF!</v>
      </c>
      <c r="G169" s="59" t="e">
        <f>EXACT(C169,Hoja1!#REF!)</f>
        <v>#REF!</v>
      </c>
    </row>
    <row r="170" spans="1:7" s="54" customFormat="1" ht="38.25" x14ac:dyDescent="0.25">
      <c r="A170" s="52">
        <v>23</v>
      </c>
      <c r="B170" s="53" t="s">
        <v>158</v>
      </c>
      <c r="C170" s="54">
        <v>116086.3</v>
      </c>
      <c r="D170" s="59"/>
      <c r="E170" s="61">
        <f>COUNTIF(Hoja1!$C$9:$C$261,'Hoja3 (2)'!B170)</f>
        <v>0</v>
      </c>
      <c r="F170" s="59" t="e">
        <f>EXACT(B170,Hoja1!#REF!)</f>
        <v>#REF!</v>
      </c>
      <c r="G170" s="59" t="e">
        <f>EXACT(C170,Hoja1!#REF!)</f>
        <v>#REF!</v>
      </c>
    </row>
    <row r="171" spans="1:7" s="54" customFormat="1" ht="38.25" x14ac:dyDescent="0.25">
      <c r="A171" s="52">
        <v>24</v>
      </c>
      <c r="B171" s="53" t="s">
        <v>159</v>
      </c>
      <c r="C171" s="54">
        <v>128042.44</v>
      </c>
      <c r="D171" s="59"/>
      <c r="E171" s="61">
        <f>COUNTIF(Hoja1!$C$9:$C$261,'Hoja3 (2)'!B171)</f>
        <v>0</v>
      </c>
      <c r="F171" s="59" t="e">
        <f>EXACT(B171,Hoja1!#REF!)</f>
        <v>#REF!</v>
      </c>
      <c r="G171" s="59" t="e">
        <f>EXACT(C171,Hoja1!#REF!)</f>
        <v>#REF!</v>
      </c>
    </row>
    <row r="172" spans="1:7" s="54" customFormat="1" ht="51" x14ac:dyDescent="0.25">
      <c r="A172" s="52">
        <v>25</v>
      </c>
      <c r="B172" s="53" t="s">
        <v>160</v>
      </c>
      <c r="C172" s="54">
        <v>258037.59</v>
      </c>
      <c r="D172" s="59"/>
      <c r="E172" s="62">
        <v>1</v>
      </c>
      <c r="F172" s="59" t="e">
        <f>EXACT(B172,Hoja1!#REF!)</f>
        <v>#REF!</v>
      </c>
      <c r="G172" s="59" t="e">
        <f>EXACT(C172,Hoja1!#REF!)</f>
        <v>#REF!</v>
      </c>
    </row>
    <row r="173" spans="1:7" s="54" customFormat="1" ht="38.25" x14ac:dyDescent="0.25">
      <c r="A173" s="52">
        <v>26</v>
      </c>
      <c r="B173" s="53" t="s">
        <v>161</v>
      </c>
      <c r="C173" s="54">
        <v>14500000</v>
      </c>
      <c r="D173" s="59"/>
      <c r="E173" s="62">
        <v>1</v>
      </c>
      <c r="F173" s="59" t="e">
        <f>EXACT(B173,Hoja1!#REF!)</f>
        <v>#REF!</v>
      </c>
      <c r="G173" s="59" t="e">
        <f>EXACT(C173,Hoja1!#REF!)</f>
        <v>#REF!</v>
      </c>
    </row>
    <row r="174" spans="1:7" s="54" customFormat="1" ht="38.25" x14ac:dyDescent="0.25">
      <c r="A174" s="52">
        <v>27</v>
      </c>
      <c r="B174" s="53" t="s">
        <v>162</v>
      </c>
      <c r="C174" s="54">
        <v>4500000</v>
      </c>
      <c r="D174" s="59"/>
      <c r="E174" s="61">
        <f>COUNTIF(Hoja1!$C$9:$C$261,'Hoja3 (2)'!B174)</f>
        <v>0</v>
      </c>
      <c r="F174" s="59" t="e">
        <f>EXACT(B174,Hoja1!#REF!)</f>
        <v>#REF!</v>
      </c>
      <c r="G174" s="59" t="e">
        <f>EXACT(C174,Hoja1!#REF!)</f>
        <v>#REF!</v>
      </c>
    </row>
    <row r="175" spans="1:7" s="54" customFormat="1" ht="89.25" x14ac:dyDescent="0.25">
      <c r="A175" s="52">
        <v>29</v>
      </c>
      <c r="B175" s="53" t="s">
        <v>163</v>
      </c>
      <c r="C175" s="54">
        <v>2000000</v>
      </c>
      <c r="D175" s="59"/>
      <c r="E175" s="62">
        <v>1</v>
      </c>
      <c r="F175" s="59" t="e">
        <f>EXACT(B175,Hoja1!#REF!)</f>
        <v>#REF!</v>
      </c>
      <c r="G175" s="59" t="e">
        <f>EXACT(C175,Hoja1!#REF!)</f>
        <v>#REF!</v>
      </c>
    </row>
    <row r="176" spans="1:7" s="54" customFormat="1" ht="76.5" x14ac:dyDescent="0.25">
      <c r="A176" s="52">
        <v>31</v>
      </c>
      <c r="B176" s="53" t="s">
        <v>287</v>
      </c>
      <c r="C176" s="54">
        <v>1762945</v>
      </c>
      <c r="D176" s="59"/>
      <c r="E176" s="61">
        <v>1</v>
      </c>
      <c r="F176" s="59" t="e">
        <f>EXACT(B176,Hoja1!#REF!)</f>
        <v>#REF!</v>
      </c>
      <c r="G176" s="59" t="e">
        <f>EXACT(C176,Hoja1!#REF!)</f>
        <v>#REF!</v>
      </c>
    </row>
    <row r="177" spans="1:7" s="54" customFormat="1" ht="38.25" x14ac:dyDescent="0.25">
      <c r="A177" s="52">
        <v>32</v>
      </c>
      <c r="B177" s="53" t="s">
        <v>288</v>
      </c>
      <c r="C177" s="54">
        <v>435301</v>
      </c>
      <c r="D177" s="59"/>
      <c r="E177" s="61">
        <f>COUNTIF(Hoja1!$C$9:$C$261,'Hoja3 (2)'!B177)</f>
        <v>0</v>
      </c>
      <c r="F177" s="59" t="e">
        <f>EXACT(B177,Hoja1!#REF!)</f>
        <v>#REF!</v>
      </c>
      <c r="G177" s="59" t="e">
        <f>EXACT(C177,Hoja1!#REF!)</f>
        <v>#REF!</v>
      </c>
    </row>
    <row r="178" spans="1:7" s="54" customFormat="1" ht="63.75" x14ac:dyDescent="0.25">
      <c r="A178" s="52">
        <v>33</v>
      </c>
      <c r="B178" s="53" t="s">
        <v>289</v>
      </c>
      <c r="C178" s="54">
        <v>1404830.69</v>
      </c>
      <c r="D178" s="59"/>
      <c r="E178" s="61">
        <v>1</v>
      </c>
      <c r="F178" s="59" t="e">
        <f>EXACT(B178,Hoja1!#REF!)</f>
        <v>#REF!</v>
      </c>
      <c r="G178" s="59" t="e">
        <f>EXACT(C178,Hoja1!#REF!)</f>
        <v>#REF!</v>
      </c>
    </row>
    <row r="179" spans="1:7" s="54" customFormat="1" ht="38.25" x14ac:dyDescent="0.25">
      <c r="A179" s="52">
        <v>34</v>
      </c>
      <c r="B179" s="53" t="s">
        <v>290</v>
      </c>
      <c r="C179" s="54">
        <v>800065.31</v>
      </c>
      <c r="D179" s="59"/>
      <c r="E179" s="61">
        <f>COUNTIF(Hoja1!$C$9:$C$261,'Hoja3 (2)'!B179)</f>
        <v>0</v>
      </c>
      <c r="F179" s="59" t="e">
        <f>EXACT(B179,Hoja1!#REF!)</f>
        <v>#REF!</v>
      </c>
      <c r="G179" s="59" t="e">
        <f>EXACT(C179,Hoja1!#REF!)</f>
        <v>#REF!</v>
      </c>
    </row>
    <row r="180" spans="1:7" s="54" customFormat="1" ht="38.25" x14ac:dyDescent="0.25">
      <c r="A180" s="52">
        <v>35</v>
      </c>
      <c r="B180" s="53" t="s">
        <v>164</v>
      </c>
      <c r="C180" s="54">
        <v>691959</v>
      </c>
      <c r="D180" s="59"/>
      <c r="E180" s="61">
        <f>COUNTIF(Hoja1!$C$9:$C$261,'Hoja3 (2)'!B180)</f>
        <v>0</v>
      </c>
      <c r="F180" s="59" t="e">
        <f>EXACT(B180,Hoja1!#REF!)</f>
        <v>#REF!</v>
      </c>
      <c r="G180" s="59" t="e">
        <f>EXACT(C180,Hoja1!#REF!)</f>
        <v>#REF!</v>
      </c>
    </row>
    <row r="181" spans="1:7" s="54" customFormat="1" ht="38.25" x14ac:dyDescent="0.25">
      <c r="A181" s="52">
        <v>39</v>
      </c>
      <c r="B181" s="53" t="s">
        <v>165</v>
      </c>
      <c r="C181" s="54">
        <v>3151825.9499999997</v>
      </c>
      <c r="D181" s="59"/>
      <c r="E181" s="61">
        <f>COUNTIF(Hoja1!$C$9:$C$261,'Hoja3 (2)'!B181)</f>
        <v>0</v>
      </c>
      <c r="F181" s="59" t="e">
        <f>EXACT(B181,Hoja1!#REF!)</f>
        <v>#REF!</v>
      </c>
      <c r="G181" s="59" t="e">
        <f>EXACT(C181,Hoja1!#REF!)</f>
        <v>#REF!</v>
      </c>
    </row>
    <row r="182" spans="1:7" s="54" customFormat="1" ht="38.25" x14ac:dyDescent="0.25">
      <c r="A182" s="52">
        <v>40</v>
      </c>
      <c r="B182" s="53" t="s">
        <v>166</v>
      </c>
      <c r="C182" s="54">
        <v>3034474.15</v>
      </c>
      <c r="D182" s="59"/>
      <c r="E182" s="61">
        <f>COUNTIF(Hoja1!$C$9:$C$261,'Hoja3 (2)'!B182)</f>
        <v>0</v>
      </c>
      <c r="F182" s="59" t="e">
        <f>EXACT(B182,Hoja1!#REF!)</f>
        <v>#REF!</v>
      </c>
      <c r="G182" s="59" t="e">
        <f>EXACT(C182,Hoja1!#REF!)</f>
        <v>#REF!</v>
      </c>
    </row>
    <row r="183" spans="1:7" s="54" customFormat="1" ht="38.25" x14ac:dyDescent="0.25">
      <c r="A183" s="52">
        <v>42</v>
      </c>
      <c r="B183" s="53" t="s">
        <v>167</v>
      </c>
      <c r="C183" s="54">
        <v>2094827.91</v>
      </c>
      <c r="D183" s="59"/>
      <c r="E183" s="61">
        <f>COUNTIF(Hoja1!$C$9:$C$261,'Hoja3 (2)'!B183)</f>
        <v>0</v>
      </c>
      <c r="F183" s="59" t="e">
        <f>EXACT(B183,Hoja1!#REF!)</f>
        <v>#REF!</v>
      </c>
      <c r="G183" s="59" t="e">
        <f>EXACT(C183,Hoja1!#REF!)</f>
        <v>#REF!</v>
      </c>
    </row>
    <row r="184" spans="1:7" s="54" customFormat="1" ht="25.5" x14ac:dyDescent="0.25">
      <c r="A184" s="52">
        <v>43</v>
      </c>
      <c r="B184" s="53" t="s">
        <v>168</v>
      </c>
      <c r="C184" s="54">
        <v>75332.289999999994</v>
      </c>
      <c r="D184" s="59"/>
      <c r="E184" s="61">
        <f>COUNTIF(Hoja1!$C$9:$C$261,'Hoja3 (2)'!B184)</f>
        <v>0</v>
      </c>
      <c r="F184" s="59" t="e">
        <f>EXACT(B184,Hoja1!#REF!)</f>
        <v>#REF!</v>
      </c>
      <c r="G184" s="59" t="e">
        <f>EXACT(C184,Hoja1!#REF!)</f>
        <v>#REF!</v>
      </c>
    </row>
    <row r="185" spans="1:7" s="54" customFormat="1" ht="25.5" x14ac:dyDescent="0.25">
      <c r="A185" s="52">
        <v>44</v>
      </c>
      <c r="B185" s="53" t="s">
        <v>169</v>
      </c>
      <c r="C185" s="54">
        <v>137759.54</v>
      </c>
      <c r="D185" s="59"/>
      <c r="E185" s="61">
        <f>COUNTIF(Hoja1!$C$9:$C$261,'Hoja3 (2)'!B185)</f>
        <v>0</v>
      </c>
      <c r="F185" s="59" t="e">
        <f>EXACT(B185,Hoja1!#REF!)</f>
        <v>#REF!</v>
      </c>
      <c r="G185" s="59" t="e">
        <f>EXACT(C185,Hoja1!#REF!)</f>
        <v>#REF!</v>
      </c>
    </row>
    <row r="186" spans="1:7" s="54" customFormat="1" ht="38.25" x14ac:dyDescent="0.25">
      <c r="A186" s="52">
        <v>45</v>
      </c>
      <c r="B186" s="53" t="s">
        <v>170</v>
      </c>
      <c r="C186" s="54">
        <v>34547.65</v>
      </c>
      <c r="D186" s="59"/>
      <c r="E186" s="61">
        <f>COUNTIF(Hoja1!$C$9:$C$261,'Hoja3 (2)'!B186)</f>
        <v>0</v>
      </c>
      <c r="F186" s="59" t="e">
        <f>EXACT(B186,Hoja1!#REF!)</f>
        <v>#REF!</v>
      </c>
      <c r="G186" s="59" t="e">
        <f>EXACT(C186,Hoja1!#REF!)</f>
        <v>#REF!</v>
      </c>
    </row>
    <row r="187" spans="1:7" s="54" customFormat="1" ht="38.25" x14ac:dyDescent="0.25">
      <c r="A187" s="52">
        <v>46</v>
      </c>
      <c r="B187" s="53" t="s">
        <v>171</v>
      </c>
      <c r="C187" s="54">
        <v>127573.86</v>
      </c>
      <c r="D187" s="59"/>
      <c r="E187" s="61">
        <f>COUNTIF(Hoja1!$C$9:$C$261,'Hoja3 (2)'!B187)</f>
        <v>0</v>
      </c>
      <c r="F187" s="59" t="e">
        <f>EXACT(B187,Hoja1!#REF!)</f>
        <v>#REF!</v>
      </c>
      <c r="G187" s="59" t="e">
        <f>EXACT(C187,Hoja1!#REF!)</f>
        <v>#REF!</v>
      </c>
    </row>
    <row r="188" spans="1:7" s="54" customFormat="1" ht="38.25" x14ac:dyDescent="0.25">
      <c r="A188" s="52">
        <v>47</v>
      </c>
      <c r="B188" s="53" t="s">
        <v>172</v>
      </c>
      <c r="C188" s="54">
        <v>248733.84</v>
      </c>
      <c r="D188" s="59"/>
      <c r="E188" s="61">
        <f>COUNTIF(Hoja1!$C$9:$C$261,'Hoja3 (2)'!B188)</f>
        <v>0</v>
      </c>
      <c r="F188" s="59" t="e">
        <f>EXACT(B188,Hoja1!#REF!)</f>
        <v>#REF!</v>
      </c>
      <c r="G188" s="59" t="e">
        <f>EXACT(C188,Hoja1!#REF!)</f>
        <v>#REF!</v>
      </c>
    </row>
    <row r="189" spans="1:7" s="54" customFormat="1" ht="25.5" x14ac:dyDescent="0.25">
      <c r="A189" s="52">
        <v>48</v>
      </c>
      <c r="B189" s="53" t="s">
        <v>173</v>
      </c>
      <c r="C189" s="54">
        <v>74934.320000000007</v>
      </c>
      <c r="D189" s="59"/>
      <c r="E189" s="61">
        <f>COUNTIF(Hoja1!$C$9:$C$261,'Hoja3 (2)'!B189)</f>
        <v>0</v>
      </c>
      <c r="F189" s="59" t="e">
        <f>EXACT(B189,Hoja1!#REF!)</f>
        <v>#REF!</v>
      </c>
      <c r="G189" s="59" t="e">
        <f>EXACT(C189,Hoja1!#REF!)</f>
        <v>#REF!</v>
      </c>
    </row>
    <row r="190" spans="1:7" s="54" customFormat="1" ht="38.25" x14ac:dyDescent="0.25">
      <c r="A190" s="52">
        <v>49</v>
      </c>
      <c r="B190" s="53" t="s">
        <v>174</v>
      </c>
      <c r="C190" s="54">
        <v>57245.73</v>
      </c>
      <c r="D190" s="59"/>
      <c r="E190" s="61">
        <f>COUNTIF(Hoja1!$C$9:$C$261,'Hoja3 (2)'!B190)</f>
        <v>0</v>
      </c>
      <c r="F190" s="59" t="e">
        <f>EXACT(B190,Hoja1!#REF!)</f>
        <v>#REF!</v>
      </c>
      <c r="G190" s="59" t="e">
        <f>EXACT(C190,Hoja1!#REF!)</f>
        <v>#REF!</v>
      </c>
    </row>
    <row r="191" spans="1:7" s="54" customFormat="1" ht="38.25" x14ac:dyDescent="0.25">
      <c r="A191" s="52">
        <v>50</v>
      </c>
      <c r="B191" s="53" t="s">
        <v>175</v>
      </c>
      <c r="C191" s="54">
        <v>39147.01</v>
      </c>
      <c r="D191" s="59"/>
      <c r="E191" s="61">
        <f>COUNTIF(Hoja1!$C$9:$C$261,'Hoja3 (2)'!B191)</f>
        <v>0</v>
      </c>
      <c r="F191" s="59" t="e">
        <f>EXACT(B191,Hoja1!#REF!)</f>
        <v>#REF!</v>
      </c>
      <c r="G191" s="59" t="e">
        <f>EXACT(C191,Hoja1!#REF!)</f>
        <v>#REF!</v>
      </c>
    </row>
    <row r="192" spans="1:7" s="54" customFormat="1" ht="38.25" x14ac:dyDescent="0.25">
      <c r="A192" s="52">
        <v>51</v>
      </c>
      <c r="B192" s="53" t="s">
        <v>176</v>
      </c>
      <c r="C192" s="54">
        <v>110214.23</v>
      </c>
      <c r="D192" s="59"/>
      <c r="E192" s="61">
        <f>COUNTIF(Hoja1!$C$9:$C$261,'Hoja3 (2)'!B192)</f>
        <v>0</v>
      </c>
      <c r="F192" s="59" t="e">
        <f>EXACT(B192,Hoja1!#REF!)</f>
        <v>#REF!</v>
      </c>
      <c r="G192" s="59" t="e">
        <f>EXACT(C192,Hoja1!#REF!)</f>
        <v>#REF!</v>
      </c>
    </row>
    <row r="193" spans="1:7" s="54" customFormat="1" ht="38.25" x14ac:dyDescent="0.25">
      <c r="A193" s="52">
        <v>52</v>
      </c>
      <c r="B193" s="53" t="s">
        <v>177</v>
      </c>
      <c r="C193" s="54">
        <v>235549.52</v>
      </c>
      <c r="D193" s="59"/>
      <c r="E193" s="61">
        <f>COUNTIF(Hoja1!$C$9:$C$261,'Hoja3 (2)'!B193)</f>
        <v>0</v>
      </c>
      <c r="F193" s="59" t="e">
        <f>EXACT(B193,Hoja1!#REF!)</f>
        <v>#REF!</v>
      </c>
      <c r="G193" s="59" t="e">
        <f>EXACT(C193,Hoja1!#REF!)</f>
        <v>#REF!</v>
      </c>
    </row>
    <row r="194" spans="1:7" s="54" customFormat="1" ht="38.25" x14ac:dyDescent="0.25">
      <c r="A194" s="52">
        <v>53</v>
      </c>
      <c r="B194" s="53" t="s">
        <v>178</v>
      </c>
      <c r="C194" s="54">
        <v>230187.97</v>
      </c>
      <c r="D194" s="59"/>
      <c r="E194" s="61">
        <f>COUNTIF(Hoja1!$C$9:$C$261,'Hoja3 (2)'!B194)</f>
        <v>0</v>
      </c>
      <c r="F194" s="59" t="e">
        <f>EXACT(B194,Hoja1!#REF!)</f>
        <v>#REF!</v>
      </c>
      <c r="G194" s="59" t="e">
        <f>EXACT(C194,Hoja1!#REF!)</f>
        <v>#REF!</v>
      </c>
    </row>
    <row r="195" spans="1:7" s="54" customFormat="1" ht="38.25" x14ac:dyDescent="0.25">
      <c r="A195" s="52">
        <v>54</v>
      </c>
      <c r="B195" s="53" t="s">
        <v>179</v>
      </c>
      <c r="C195" s="54">
        <v>46206.04</v>
      </c>
      <c r="D195" s="59"/>
      <c r="E195" s="61">
        <f>COUNTIF(Hoja1!$C$9:$C$261,'Hoja3 (2)'!B195)</f>
        <v>0</v>
      </c>
      <c r="F195" s="59" t="e">
        <f>EXACT(B195,Hoja1!#REF!)</f>
        <v>#REF!</v>
      </c>
      <c r="G195" s="59" t="e">
        <f>EXACT(C195,Hoja1!#REF!)</f>
        <v>#REF!</v>
      </c>
    </row>
    <row r="196" spans="1:7" s="54" customFormat="1" ht="25.5" x14ac:dyDescent="0.25">
      <c r="A196" s="52">
        <v>55</v>
      </c>
      <c r="B196" s="53" t="s">
        <v>180</v>
      </c>
      <c r="C196" s="54">
        <v>97978.04</v>
      </c>
      <c r="D196" s="59"/>
      <c r="E196" s="61">
        <f>COUNTIF(Hoja1!$C$9:$C$261,'Hoja3 (2)'!B196)</f>
        <v>0</v>
      </c>
      <c r="F196" s="59" t="e">
        <f>EXACT(B196,Hoja1!#REF!)</f>
        <v>#REF!</v>
      </c>
      <c r="G196" s="59" t="e">
        <f>EXACT(C196,Hoja1!#REF!)</f>
        <v>#REF!</v>
      </c>
    </row>
    <row r="197" spans="1:7" s="54" customFormat="1" ht="38.25" x14ac:dyDescent="0.25">
      <c r="A197" s="52">
        <v>56</v>
      </c>
      <c r="B197" s="53" t="s">
        <v>181</v>
      </c>
      <c r="C197" s="54">
        <v>207197.92</v>
      </c>
      <c r="D197" s="59"/>
      <c r="E197" s="61">
        <f>COUNTIF(Hoja1!$C$9:$C$261,'Hoja3 (2)'!B197)</f>
        <v>0</v>
      </c>
      <c r="F197" s="59" t="e">
        <f>EXACT(B197,Hoja1!#REF!)</f>
        <v>#REF!</v>
      </c>
      <c r="G197" s="59" t="e">
        <f>EXACT(C197,Hoja1!#REF!)</f>
        <v>#REF!</v>
      </c>
    </row>
    <row r="198" spans="1:7" s="54" customFormat="1" ht="25.5" x14ac:dyDescent="0.25">
      <c r="A198" s="52">
        <v>57</v>
      </c>
      <c r="B198" s="53" t="s">
        <v>182</v>
      </c>
      <c r="C198" s="54">
        <v>98410.32</v>
      </c>
      <c r="D198" s="59"/>
      <c r="E198" s="61">
        <f>COUNTIF(Hoja1!$C$9:$C$261,'Hoja3 (2)'!B198)</f>
        <v>0</v>
      </c>
      <c r="F198" s="59" t="e">
        <f>EXACT(B198,Hoja1!#REF!)</f>
        <v>#REF!</v>
      </c>
      <c r="G198" s="59" t="e">
        <f>EXACT(C198,Hoja1!#REF!)</f>
        <v>#REF!</v>
      </c>
    </row>
    <row r="199" spans="1:7" s="54" customFormat="1" ht="38.25" x14ac:dyDescent="0.25">
      <c r="A199" s="52">
        <v>58</v>
      </c>
      <c r="B199" s="53" t="s">
        <v>183</v>
      </c>
      <c r="C199" s="54">
        <v>63794.05</v>
      </c>
      <c r="D199" s="59"/>
      <c r="E199" s="61">
        <f>COUNTIF(Hoja1!$C$9:$C$261,'Hoja3 (2)'!B199)</f>
        <v>0</v>
      </c>
      <c r="F199" s="59" t="e">
        <f>EXACT(B199,Hoja1!#REF!)</f>
        <v>#REF!</v>
      </c>
      <c r="G199" s="59" t="e">
        <f>EXACT(C199,Hoja1!#REF!)</f>
        <v>#REF!</v>
      </c>
    </row>
    <row r="200" spans="1:7" s="54" customFormat="1" ht="25.5" x14ac:dyDescent="0.25">
      <c r="A200" s="52">
        <v>59</v>
      </c>
      <c r="B200" s="53" t="s">
        <v>184</v>
      </c>
      <c r="C200" s="54">
        <v>179512.51</v>
      </c>
      <c r="D200" s="59"/>
      <c r="E200" s="61">
        <f>COUNTIF(Hoja1!$C$9:$C$261,'Hoja3 (2)'!B200)</f>
        <v>0</v>
      </c>
      <c r="F200" s="59" t="e">
        <f>EXACT(B200,Hoja1!#REF!)</f>
        <v>#REF!</v>
      </c>
      <c r="G200" s="59" t="e">
        <f>EXACT(C200,Hoja1!#REF!)</f>
        <v>#REF!</v>
      </c>
    </row>
    <row r="201" spans="1:7" s="54" customFormat="1" ht="25.5" x14ac:dyDescent="0.25">
      <c r="A201" s="52">
        <v>60</v>
      </c>
      <c r="B201" s="53" t="s">
        <v>185</v>
      </c>
      <c r="C201" s="54">
        <v>91864.53</v>
      </c>
      <c r="D201" s="59"/>
      <c r="E201" s="61">
        <f>COUNTIF(Hoja1!$C$9:$C$261,'Hoja3 (2)'!B201)</f>
        <v>0</v>
      </c>
      <c r="F201" s="59" t="e">
        <f>EXACT(B201,Hoja1!#REF!)</f>
        <v>#REF!</v>
      </c>
      <c r="G201" s="59" t="e">
        <f>EXACT(C201,Hoja1!#REF!)</f>
        <v>#REF!</v>
      </c>
    </row>
    <row r="202" spans="1:7" s="54" customFormat="1" ht="25.5" x14ac:dyDescent="0.25">
      <c r="A202" s="52">
        <v>61</v>
      </c>
      <c r="B202" s="53" t="s">
        <v>186</v>
      </c>
      <c r="C202" s="54">
        <v>85557.77</v>
      </c>
      <c r="D202" s="59"/>
      <c r="E202" s="61">
        <f>COUNTIF(Hoja1!$C$9:$C$261,'Hoja3 (2)'!B202)</f>
        <v>0</v>
      </c>
      <c r="F202" s="59" t="e">
        <f>EXACT(B202,Hoja1!#REF!)</f>
        <v>#REF!</v>
      </c>
      <c r="G202" s="59" t="e">
        <f>EXACT(C202,Hoja1!#REF!)</f>
        <v>#REF!</v>
      </c>
    </row>
    <row r="203" spans="1:7" s="54" customFormat="1" ht="25.5" x14ac:dyDescent="0.25">
      <c r="A203" s="52">
        <v>62</v>
      </c>
      <c r="B203" s="53" t="s">
        <v>187</v>
      </c>
      <c r="C203" s="54">
        <v>228069.54</v>
      </c>
      <c r="D203" s="59"/>
      <c r="E203" s="62">
        <v>1</v>
      </c>
      <c r="F203" s="59" t="e">
        <f>EXACT(B203,Hoja1!#REF!)</f>
        <v>#REF!</v>
      </c>
      <c r="G203" s="59" t="e">
        <f>EXACT(C203,Hoja1!#REF!)</f>
        <v>#REF!</v>
      </c>
    </row>
    <row r="204" spans="1:7" s="54" customFormat="1" ht="38.25" x14ac:dyDescent="0.25">
      <c r="A204" s="52">
        <v>63</v>
      </c>
      <c r="B204" s="53" t="s">
        <v>188</v>
      </c>
      <c r="C204" s="54">
        <v>589082.56999999995</v>
      </c>
      <c r="D204" s="59"/>
      <c r="E204" s="61">
        <f>COUNTIF(Hoja1!$C$9:$C$261,'Hoja3 (2)'!B204)</f>
        <v>0</v>
      </c>
      <c r="F204" s="59" t="e">
        <f>EXACT(B204,Hoja1!#REF!)</f>
        <v>#REF!</v>
      </c>
      <c r="G204" s="59" t="e">
        <f>EXACT(C204,Hoja1!#REF!)</f>
        <v>#REF!</v>
      </c>
    </row>
    <row r="205" spans="1:7" s="54" customFormat="1" ht="38.25" x14ac:dyDescent="0.25">
      <c r="A205" s="52">
        <v>64</v>
      </c>
      <c r="B205" s="53" t="s">
        <v>189</v>
      </c>
      <c r="C205" s="54">
        <v>246583.33</v>
      </c>
      <c r="D205" s="59"/>
      <c r="E205" s="61">
        <f>COUNTIF(Hoja1!$C$9:$C$261,'Hoja3 (2)'!B205)</f>
        <v>0</v>
      </c>
      <c r="F205" s="59" t="e">
        <f>EXACT(B205,Hoja1!#REF!)</f>
        <v>#REF!</v>
      </c>
      <c r="G205" s="59" t="e">
        <f>EXACT(C205,Hoja1!#REF!)</f>
        <v>#REF!</v>
      </c>
    </row>
    <row r="206" spans="1:7" s="54" customFormat="1" ht="76.5" x14ac:dyDescent="0.25">
      <c r="A206" s="69">
        <v>65</v>
      </c>
      <c r="B206" s="70" t="s">
        <v>190</v>
      </c>
      <c r="C206" s="71">
        <v>440000</v>
      </c>
      <c r="D206" s="59"/>
      <c r="E206" s="61">
        <v>1</v>
      </c>
      <c r="F206" s="59" t="e">
        <f>EXACT(B206,Hoja1!#REF!)</f>
        <v>#REF!</v>
      </c>
      <c r="G206" s="59" t="e">
        <f>EXACT(C206,Hoja1!#REF!)</f>
        <v>#REF!</v>
      </c>
    </row>
    <row r="207" spans="1:7" s="54" customFormat="1" ht="25.5" x14ac:dyDescent="0.25">
      <c r="A207" s="52">
        <v>66</v>
      </c>
      <c r="B207" s="53" t="s">
        <v>191</v>
      </c>
      <c r="C207" s="54">
        <v>350000</v>
      </c>
      <c r="D207" s="59"/>
      <c r="E207" s="61">
        <f>COUNTIF(Hoja1!$C$9:$C$261,'Hoja3 (2)'!B207)</f>
        <v>0</v>
      </c>
      <c r="F207" s="59" t="e">
        <f>EXACT(B207,Hoja1!#REF!)</f>
        <v>#REF!</v>
      </c>
      <c r="G207" s="59" t="e">
        <f>EXACT(C207,Hoja1!#REF!)</f>
        <v>#REF!</v>
      </c>
    </row>
    <row r="208" spans="1:7" s="54" customFormat="1" ht="38.25" x14ac:dyDescent="0.25">
      <c r="A208" s="52">
        <v>67</v>
      </c>
      <c r="B208" s="53" t="s">
        <v>192</v>
      </c>
      <c r="C208" s="54">
        <v>650000</v>
      </c>
      <c r="D208" s="59"/>
      <c r="E208" s="61">
        <f>COUNTIF(Hoja1!$C$9:$C$261,'Hoja3 (2)'!B208)</f>
        <v>0</v>
      </c>
      <c r="F208" s="59" t="e">
        <f>EXACT(B208,Hoja1!#REF!)</f>
        <v>#REF!</v>
      </c>
      <c r="G208" s="59" t="e">
        <f>EXACT(C208,Hoja1!#REF!)</f>
        <v>#REF!</v>
      </c>
    </row>
    <row r="209" spans="1:7" s="54" customFormat="1" ht="63.75" x14ac:dyDescent="0.25">
      <c r="A209" s="52">
        <v>68</v>
      </c>
      <c r="B209" s="53" t="s">
        <v>193</v>
      </c>
      <c r="C209" s="54">
        <v>1354683.89</v>
      </c>
      <c r="D209" s="59"/>
      <c r="E209" s="61">
        <f>COUNTIF(Hoja1!$C$9:$C$261,'Hoja3 (2)'!B209)</f>
        <v>0</v>
      </c>
      <c r="F209" s="59" t="e">
        <f>EXACT(B209,Hoja1!#REF!)</f>
        <v>#REF!</v>
      </c>
      <c r="G209" s="59" t="e">
        <f>EXACT(C209,Hoja1!#REF!)</f>
        <v>#REF!</v>
      </c>
    </row>
    <row r="210" spans="1:7" s="54" customFormat="1" ht="51" x14ac:dyDescent="0.25">
      <c r="A210" s="52">
        <v>69</v>
      </c>
      <c r="B210" s="53" t="s">
        <v>194</v>
      </c>
      <c r="C210" s="54">
        <v>2415723.7800000003</v>
      </c>
      <c r="D210" s="59"/>
      <c r="E210" s="61">
        <f>COUNTIF(Hoja1!$C$9:$C$261,'Hoja3 (2)'!B210)</f>
        <v>0</v>
      </c>
      <c r="F210" s="59" t="e">
        <f>EXACT(B210,Hoja1!#REF!)</f>
        <v>#REF!</v>
      </c>
      <c r="G210" s="59" t="e">
        <f>EXACT(C210,Hoja1!#REF!)</f>
        <v>#REF!</v>
      </c>
    </row>
    <row r="211" spans="1:7" s="54" customFormat="1" ht="51" x14ac:dyDescent="0.25">
      <c r="A211" s="52">
        <v>70</v>
      </c>
      <c r="B211" s="53" t="s">
        <v>195</v>
      </c>
      <c r="C211" s="54">
        <v>2700000</v>
      </c>
      <c r="D211" s="59"/>
      <c r="E211" s="61">
        <f>COUNTIF(Hoja1!$C$9:$C$261,'Hoja3 (2)'!B211)</f>
        <v>0</v>
      </c>
      <c r="F211" s="59" t="e">
        <f>EXACT(B211,Hoja1!#REF!)</f>
        <v>#REF!</v>
      </c>
      <c r="G211" s="59" t="e">
        <f>EXACT(C211,Hoja1!#REF!)</f>
        <v>#REF!</v>
      </c>
    </row>
    <row r="212" spans="1:7" s="54" customFormat="1" ht="38.25" x14ac:dyDescent="0.25">
      <c r="A212" s="52">
        <v>72</v>
      </c>
      <c r="B212" s="53" t="s">
        <v>196</v>
      </c>
      <c r="C212" s="54">
        <v>2000000</v>
      </c>
      <c r="D212" s="59"/>
      <c r="E212" s="61">
        <f>COUNTIF(Hoja1!$C$9:$C$261,'Hoja3 (2)'!B212)</f>
        <v>0</v>
      </c>
      <c r="F212" s="59" t="e">
        <f>EXACT(B212,Hoja1!#REF!)</f>
        <v>#REF!</v>
      </c>
      <c r="G212" s="59" t="e">
        <f>EXACT(C212,Hoja1!#REF!)</f>
        <v>#REF!</v>
      </c>
    </row>
    <row r="213" spans="1:7" s="54" customFormat="1" ht="51" x14ac:dyDescent="0.25">
      <c r="A213" s="52">
        <v>73</v>
      </c>
      <c r="B213" s="53" t="s">
        <v>298</v>
      </c>
      <c r="C213" s="54">
        <v>73005.899999999994</v>
      </c>
      <c r="D213" s="59"/>
      <c r="E213" s="61">
        <f>COUNTIF(Hoja1!$C$9:$C$261,'Hoja3 (2)'!B213)</f>
        <v>0</v>
      </c>
      <c r="F213" s="59" t="e">
        <f>EXACT(B213,Hoja1!#REF!)</f>
        <v>#REF!</v>
      </c>
      <c r="G213" s="59" t="e">
        <f>EXACT(C213,Hoja1!#REF!)</f>
        <v>#REF!</v>
      </c>
    </row>
    <row r="214" spans="1:7" s="54" customFormat="1" ht="51" x14ac:dyDescent="0.25">
      <c r="A214" s="52">
        <v>74</v>
      </c>
      <c r="B214" s="53" t="s">
        <v>299</v>
      </c>
      <c r="C214" s="54">
        <v>19629.11</v>
      </c>
      <c r="D214" s="59"/>
      <c r="E214" s="61">
        <f>COUNTIF(Hoja1!$C$9:$C$261,'Hoja3 (2)'!B214)</f>
        <v>0</v>
      </c>
      <c r="F214" s="59" t="e">
        <f>EXACT(B214,Hoja1!#REF!)</f>
        <v>#REF!</v>
      </c>
      <c r="G214" s="59" t="e">
        <f>EXACT(C214,Hoja1!#REF!)</f>
        <v>#REF!</v>
      </c>
    </row>
    <row r="215" spans="1:7" s="54" customFormat="1" ht="51" x14ac:dyDescent="0.25">
      <c r="A215" s="52">
        <v>75</v>
      </c>
      <c r="B215" s="53" t="s">
        <v>300</v>
      </c>
      <c r="C215" s="54">
        <v>37621</v>
      </c>
      <c r="D215" s="59"/>
      <c r="E215" s="61">
        <f>COUNTIF(Hoja1!$C$9:$C$261,'Hoja3 (2)'!B215)</f>
        <v>0</v>
      </c>
      <c r="F215" s="59" t="e">
        <f>EXACT(B215,Hoja1!#REF!)</f>
        <v>#REF!</v>
      </c>
      <c r="G215" s="59" t="e">
        <f>EXACT(C215,Hoja1!#REF!)</f>
        <v>#REF!</v>
      </c>
    </row>
    <row r="216" spans="1:7" s="54" customFormat="1" ht="102" x14ac:dyDescent="0.25">
      <c r="A216" s="69">
        <v>76</v>
      </c>
      <c r="B216" s="70" t="s">
        <v>301</v>
      </c>
      <c r="C216" s="71">
        <v>4500000</v>
      </c>
      <c r="D216" s="59"/>
      <c r="E216" s="61">
        <v>1</v>
      </c>
      <c r="F216" s="59" t="e">
        <f>EXACT(B216,Hoja1!#REF!)</f>
        <v>#REF!</v>
      </c>
      <c r="G216" s="59" t="e">
        <f>EXACT(C216,Hoja1!#REF!)</f>
        <v>#REF!</v>
      </c>
    </row>
    <row r="217" spans="1:7" s="54" customFormat="1" ht="51" x14ac:dyDescent="0.25">
      <c r="A217" s="52">
        <v>77</v>
      </c>
      <c r="B217" s="53" t="s">
        <v>302</v>
      </c>
      <c r="C217" s="54">
        <v>531292.48</v>
      </c>
      <c r="D217" s="59"/>
      <c r="E217" s="61">
        <f>COUNTIF(Hoja1!$C$9:$C$261,'Hoja3 (2)'!B217)</f>
        <v>0</v>
      </c>
      <c r="F217" s="59" t="e">
        <f>EXACT(B217,Hoja1!#REF!)</f>
        <v>#REF!</v>
      </c>
      <c r="G217" s="59" t="e">
        <f>EXACT(C217,Hoja1!#REF!)</f>
        <v>#REF!</v>
      </c>
    </row>
    <row r="218" spans="1:7" s="54" customFormat="1" ht="51" x14ac:dyDescent="0.25">
      <c r="A218" s="52">
        <v>78</v>
      </c>
      <c r="B218" s="53" t="s">
        <v>303</v>
      </c>
      <c r="C218" s="54">
        <v>1012681.42</v>
      </c>
      <c r="D218" s="59"/>
      <c r="E218" s="61">
        <f>COUNTIF(Hoja1!$C$9:$C$261,'Hoja3 (2)'!B218)</f>
        <v>0</v>
      </c>
      <c r="F218" s="59" t="e">
        <f>EXACT(B218,Hoja1!#REF!)</f>
        <v>#REF!</v>
      </c>
      <c r="G218" s="59" t="e">
        <f>EXACT(C218,Hoja1!#REF!)</f>
        <v>#REF!</v>
      </c>
    </row>
    <row r="219" spans="1:7" s="54" customFormat="1" ht="51" x14ac:dyDescent="0.25">
      <c r="A219" s="52">
        <v>79</v>
      </c>
      <c r="B219" s="53" t="s">
        <v>304</v>
      </c>
      <c r="C219" s="54">
        <v>1707446.44</v>
      </c>
      <c r="D219" s="59"/>
      <c r="E219" s="61">
        <f>COUNTIF(Hoja1!$C$9:$C$261,'Hoja3 (2)'!B219)</f>
        <v>0</v>
      </c>
      <c r="F219" s="59" t="e">
        <f>EXACT(B219,Hoja1!#REF!)</f>
        <v>#REF!</v>
      </c>
      <c r="G219" s="59" t="e">
        <f>EXACT(C219,Hoja1!#REF!)</f>
        <v>#REF!</v>
      </c>
    </row>
    <row r="220" spans="1:7" s="54" customFormat="1" ht="51" x14ac:dyDescent="0.25">
      <c r="A220" s="52">
        <v>80</v>
      </c>
      <c r="B220" s="53" t="s">
        <v>305</v>
      </c>
      <c r="C220" s="54">
        <v>4628073.25</v>
      </c>
      <c r="D220" s="59"/>
      <c r="E220" s="61">
        <f>COUNTIF(Hoja1!$C$9:$C$261,'Hoja3 (2)'!B220)</f>
        <v>0</v>
      </c>
      <c r="F220" s="59" t="e">
        <f>EXACT(B220,Hoja1!#REF!)</f>
        <v>#REF!</v>
      </c>
      <c r="G220" s="59" t="e">
        <f>EXACT(C220,Hoja1!#REF!)</f>
        <v>#REF!</v>
      </c>
    </row>
    <row r="221" spans="1:7" s="54" customFormat="1" ht="51" x14ac:dyDescent="0.25">
      <c r="A221" s="52">
        <v>81</v>
      </c>
      <c r="B221" s="53" t="s">
        <v>306</v>
      </c>
      <c r="C221" s="54">
        <v>1360520.47</v>
      </c>
      <c r="D221" s="59"/>
      <c r="E221" s="61">
        <f>COUNTIF(Hoja1!$C$9:$C$261,'Hoja3 (2)'!B221)</f>
        <v>0</v>
      </c>
      <c r="F221" s="59" t="e">
        <f>EXACT(B221,Hoja1!#REF!)</f>
        <v>#REF!</v>
      </c>
      <c r="G221" s="59" t="e">
        <f>EXACT(C221,Hoja1!#REF!)</f>
        <v>#REF!</v>
      </c>
    </row>
    <row r="222" spans="1:7" s="54" customFormat="1" ht="25.5" x14ac:dyDescent="0.25">
      <c r="A222" s="72">
        <v>8</v>
      </c>
      <c r="B222" s="73" t="s">
        <v>197</v>
      </c>
      <c r="C222" s="74">
        <v>308508.29000000004</v>
      </c>
      <c r="D222" s="59"/>
      <c r="E222" s="61">
        <f>COUNTIF(Hoja1!$C$9:$C$261,'Hoja3 (2)'!B222)</f>
        <v>0</v>
      </c>
      <c r="F222" s="59" t="e">
        <f>EXACT(B222,Hoja1!#REF!)</f>
        <v>#REF!</v>
      </c>
      <c r="G222" s="59" t="e">
        <f>EXACT(C222,Hoja1!#REF!)</f>
        <v>#REF!</v>
      </c>
    </row>
    <row r="223" spans="1:7" s="54" customFormat="1" ht="25.5" x14ac:dyDescent="0.25">
      <c r="A223" s="52">
        <v>1</v>
      </c>
      <c r="B223" s="53" t="s">
        <v>198</v>
      </c>
      <c r="C223" s="54">
        <v>107112.30000000029</v>
      </c>
      <c r="D223" s="59"/>
      <c r="E223" s="61">
        <f>COUNTIF(Hoja1!$C$9:$C$261,'Hoja3 (2)'!B223)</f>
        <v>0</v>
      </c>
      <c r="F223" s="59" t="e">
        <f>EXACT(B223,Hoja1!#REF!)</f>
        <v>#REF!</v>
      </c>
      <c r="G223" s="59" t="e">
        <f>EXACT(C223,Hoja1!#REF!)</f>
        <v>#REF!</v>
      </c>
    </row>
    <row r="224" spans="1:7" s="54" customFormat="1" ht="38.25" x14ac:dyDescent="0.25">
      <c r="A224" s="52">
        <v>2</v>
      </c>
      <c r="B224" s="53" t="s">
        <v>199</v>
      </c>
      <c r="C224" s="54">
        <v>1000000</v>
      </c>
      <c r="D224" s="59"/>
      <c r="E224" s="61">
        <f>COUNTIF(Hoja1!$C$9:$C$261,'Hoja3 (2)'!B224)</f>
        <v>0</v>
      </c>
      <c r="F224" s="59" t="b">
        <f>EXACT(B224,Hoja1!C60)</f>
        <v>0</v>
      </c>
      <c r="G224" s="59" t="b">
        <f>EXACT(C224,Hoja1!D60)</f>
        <v>0</v>
      </c>
    </row>
    <row r="225" spans="1:7" s="54" customFormat="1" ht="38.25" x14ac:dyDescent="0.25">
      <c r="A225" s="52">
        <v>4</v>
      </c>
      <c r="B225" s="53" t="s">
        <v>200</v>
      </c>
      <c r="C225" s="54">
        <v>1025236.96</v>
      </c>
      <c r="D225" s="59"/>
      <c r="E225" s="61">
        <f>COUNTIF(Hoja1!$C$9:$C$261,'Hoja3 (2)'!B225)</f>
        <v>0</v>
      </c>
      <c r="F225" s="59" t="b">
        <f>EXACT(B225,Hoja1!C61)</f>
        <v>0</v>
      </c>
      <c r="G225" s="59" t="b">
        <f>EXACT(C225,Hoja1!D61)</f>
        <v>0</v>
      </c>
    </row>
    <row r="226" spans="1:7" s="54" customFormat="1" ht="38.25" x14ac:dyDescent="0.25">
      <c r="A226" s="52">
        <v>5</v>
      </c>
      <c r="B226" s="53" t="s">
        <v>201</v>
      </c>
      <c r="C226" s="54">
        <v>2000000</v>
      </c>
      <c r="D226" s="59"/>
      <c r="E226" s="61">
        <f>COUNTIF(Hoja1!$C$9:$C$261,'Hoja3 (2)'!B226)</f>
        <v>0</v>
      </c>
      <c r="F226" s="59" t="b">
        <f>EXACT(B226,Hoja1!C62)</f>
        <v>0</v>
      </c>
      <c r="G226" s="59" t="b">
        <f>EXACT(C226,Hoja1!D62)</f>
        <v>0</v>
      </c>
    </row>
    <row r="227" spans="1:7" s="54" customFormat="1" ht="51" x14ac:dyDescent="0.25">
      <c r="A227" s="52">
        <v>8</v>
      </c>
      <c r="B227" s="53" t="s">
        <v>202</v>
      </c>
      <c r="C227" s="54">
        <v>1000000</v>
      </c>
      <c r="D227" s="59"/>
      <c r="E227" s="61">
        <f>COUNTIF(Hoja1!$C$9:$C$261,'Hoja3 (2)'!B227)</f>
        <v>0</v>
      </c>
      <c r="F227" s="59" t="b">
        <f>EXACT(B227,Hoja1!C63)</f>
        <v>0</v>
      </c>
      <c r="G227" s="59" t="b">
        <f>EXACT(C227,Hoja1!D63)</f>
        <v>0</v>
      </c>
    </row>
    <row r="228" spans="1:7" s="54" customFormat="1" ht="38.25" x14ac:dyDescent="0.25">
      <c r="A228" s="52">
        <v>10</v>
      </c>
      <c r="B228" s="53" t="s">
        <v>203</v>
      </c>
      <c r="C228" s="54">
        <v>1500000</v>
      </c>
      <c r="D228" s="59"/>
      <c r="E228" s="61">
        <f>COUNTIF(Hoja1!$C$9:$C$261,'Hoja3 (2)'!B228)</f>
        <v>0</v>
      </c>
      <c r="F228" s="59" t="b">
        <f>EXACT(B228,Hoja1!C64)</f>
        <v>0</v>
      </c>
      <c r="G228" s="59" t="b">
        <f>EXACT(C228,Hoja1!D64)</f>
        <v>0</v>
      </c>
    </row>
    <row r="229" spans="1:7" s="54" customFormat="1" ht="38.25" x14ac:dyDescent="0.25">
      <c r="A229" s="52">
        <v>12</v>
      </c>
      <c r="B229" s="53" t="s">
        <v>204</v>
      </c>
      <c r="C229" s="54">
        <v>1971502.18</v>
      </c>
      <c r="D229" s="59"/>
      <c r="E229" s="61">
        <f>COUNTIF(Hoja1!$C$9:$C$261,'Hoja3 (2)'!B229)</f>
        <v>0</v>
      </c>
      <c r="F229" s="59" t="e">
        <f>EXACT(B229,Hoja1!#REF!)</f>
        <v>#REF!</v>
      </c>
      <c r="G229" s="59" t="e">
        <f>EXACT(C229,Hoja1!#REF!)</f>
        <v>#REF!</v>
      </c>
    </row>
    <row r="230" spans="1:7" s="54" customFormat="1" ht="38.25" x14ac:dyDescent="0.25">
      <c r="A230" s="69">
        <v>1</v>
      </c>
      <c r="B230" s="70" t="s">
        <v>205</v>
      </c>
      <c r="C230" s="71">
        <v>1896742.6999999997</v>
      </c>
      <c r="D230" s="59"/>
      <c r="E230" s="61">
        <f>COUNTIF(Hoja1!$C$9:$C$261,'Hoja3 (2)'!B230)</f>
        <v>0</v>
      </c>
      <c r="F230" s="59" t="e">
        <f>EXACT(B230,Hoja1!#REF!)</f>
        <v>#REF!</v>
      </c>
      <c r="G230" s="59" t="e">
        <f>EXACT(C230,Hoja1!#REF!)</f>
        <v>#REF!</v>
      </c>
    </row>
    <row r="231" spans="1:7" s="54" customFormat="1" ht="38.25" x14ac:dyDescent="0.25">
      <c r="A231" s="69">
        <v>2</v>
      </c>
      <c r="B231" s="70" t="s">
        <v>206</v>
      </c>
      <c r="C231" s="71">
        <v>1500000</v>
      </c>
      <c r="D231" s="59"/>
      <c r="E231" s="61">
        <f>COUNTIF(Hoja1!$C$9:$C$261,'Hoja3 (2)'!B231)</f>
        <v>0</v>
      </c>
      <c r="F231" s="59" t="e">
        <f>EXACT(B231,Hoja1!#REF!)</f>
        <v>#REF!</v>
      </c>
      <c r="G231" s="59" t="e">
        <f>EXACT(C231,Hoja1!#REF!)</f>
        <v>#REF!</v>
      </c>
    </row>
  </sheetData>
  <autoFilter ref="A5:N231" xr:uid="{00000000-0009-0000-0000-000003000000}">
    <filterColumn colId="5">
      <filters>
        <filter val="FALSO"/>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Hoja1</vt:lpstr>
      <vt:lpstr>Hoja3</vt:lpstr>
      <vt:lpstr>Hoja2</vt:lpstr>
      <vt:lpstr>Hoja3 (2)</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Tesoreria</dc:creator>
  <cp:lastModifiedBy>planeacion</cp:lastModifiedBy>
  <cp:lastPrinted>2025-05-16T16:34:17Z</cp:lastPrinted>
  <dcterms:created xsi:type="dcterms:W3CDTF">2022-04-08T17:51:08Z</dcterms:created>
  <dcterms:modified xsi:type="dcterms:W3CDTF">2025-05-16T16:34:50Z</dcterms:modified>
</cp:coreProperties>
</file>